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activeTab="3"/>
  </bookViews>
  <sheets>
    <sheet name="% PARTICIPACIÓ" sheetId="1" r:id="rId1"/>
    <sheet name="2015" sheetId="3" r:id="rId2"/>
    <sheet name="2011" sheetId="4" r:id="rId3"/>
    <sheet name="comparativa" sheetId="5" r:id="rId4"/>
    <sheet name="comprovacions" sheetId="6" r:id="rId5"/>
  </sheets>
  <calcPr calcId="125725" iterateDelta="1E-4"/>
</workbook>
</file>

<file path=xl/calcChain.xml><?xml version="1.0" encoding="utf-8"?>
<calcChain xmlns="http://schemas.openxmlformats.org/spreadsheetml/2006/main">
  <c r="D16" i="5"/>
  <c r="D14"/>
  <c r="D11"/>
  <c r="D10"/>
  <c r="D9"/>
  <c r="D8"/>
  <c r="D7"/>
  <c r="Q21" i="3"/>
  <c r="O21"/>
  <c r="M21"/>
  <c r="K21"/>
  <c r="I21"/>
  <c r="G21"/>
  <c r="E21"/>
  <c r="C21"/>
  <c r="Q13"/>
  <c r="Q14"/>
  <c r="Q15"/>
  <c r="Q16"/>
  <c r="Q17"/>
  <c r="Q18"/>
  <c r="Q19"/>
  <c r="Q20"/>
  <c r="O20"/>
  <c r="O19"/>
  <c r="O18"/>
  <c r="O17"/>
  <c r="O16"/>
  <c r="O15"/>
  <c r="O14"/>
  <c r="O13"/>
  <c r="M13"/>
  <c r="M14"/>
  <c r="M15"/>
  <c r="M16"/>
  <c r="M17"/>
  <c r="M18"/>
  <c r="M19"/>
  <c r="M20"/>
  <c r="K20"/>
  <c r="K19"/>
  <c r="K18"/>
  <c r="K17"/>
  <c r="K16"/>
  <c r="K15"/>
  <c r="K14"/>
  <c r="K13"/>
  <c r="I20"/>
  <c r="I19"/>
  <c r="I18"/>
  <c r="I17"/>
  <c r="I16"/>
  <c r="I15"/>
  <c r="I14"/>
  <c r="I13"/>
  <c r="G20"/>
  <c r="G19"/>
  <c r="G18"/>
  <c r="G17"/>
  <c r="G16"/>
  <c r="G15"/>
  <c r="G14"/>
  <c r="G13"/>
  <c r="E20"/>
  <c r="E19"/>
  <c r="E18"/>
  <c r="E17"/>
  <c r="E16"/>
  <c r="E15"/>
  <c r="E14"/>
  <c r="E13"/>
  <c r="C20"/>
  <c r="C19"/>
  <c r="C18"/>
  <c r="C17"/>
  <c r="C16"/>
  <c r="C15"/>
  <c r="C14"/>
  <c r="C13"/>
  <c r="P4" i="6"/>
  <c r="N4"/>
  <c r="L4"/>
  <c r="J4"/>
  <c r="H4"/>
  <c r="F4"/>
  <c r="D4"/>
  <c r="B4"/>
  <c r="P3"/>
  <c r="P12" i="3" s="1"/>
  <c r="N3" i="6"/>
  <c r="L3"/>
  <c r="J3"/>
  <c r="J12" i="3" s="1"/>
  <c r="H3" i="6"/>
  <c r="H12" i="3" s="1"/>
  <c r="F3" i="6"/>
  <c r="F12" i="3" s="1"/>
  <c r="D3" i="6"/>
  <c r="D12" i="3" s="1"/>
  <c r="B3" i="6"/>
  <c r="B12" i="3" s="1"/>
  <c r="L8" i="5"/>
  <c r="L9" s="1"/>
  <c r="D17"/>
  <c r="D15"/>
  <c r="R18" i="4"/>
  <c r="Q18"/>
  <c r="O18"/>
  <c r="M18"/>
  <c r="K18"/>
  <c r="I18"/>
  <c r="G18"/>
  <c r="E18"/>
  <c r="C18"/>
  <c r="R17"/>
  <c r="B55" s="1"/>
  <c r="Q17"/>
  <c r="O17"/>
  <c r="M17"/>
  <c r="K17"/>
  <c r="I17"/>
  <c r="G17"/>
  <c r="E17"/>
  <c r="C17"/>
  <c r="R16"/>
  <c r="B51" s="1"/>
  <c r="Q16"/>
  <c r="O16"/>
  <c r="M16"/>
  <c r="K16"/>
  <c r="I16"/>
  <c r="G16"/>
  <c r="E16"/>
  <c r="C16"/>
  <c r="R15"/>
  <c r="Q15"/>
  <c r="O15"/>
  <c r="M15"/>
  <c r="K15"/>
  <c r="I15"/>
  <c r="G15"/>
  <c r="E15"/>
  <c r="C15"/>
  <c r="R14"/>
  <c r="Q14"/>
  <c r="O14"/>
  <c r="M14"/>
  <c r="K14"/>
  <c r="I14"/>
  <c r="G14"/>
  <c r="E14"/>
  <c r="C14"/>
  <c r="R13"/>
  <c r="B53" s="1"/>
  <c r="Q13"/>
  <c r="O13"/>
  <c r="M13"/>
  <c r="K13"/>
  <c r="I13"/>
  <c r="G13"/>
  <c r="E13"/>
  <c r="C13"/>
  <c r="R12"/>
  <c r="Q12"/>
  <c r="O12"/>
  <c r="M12"/>
  <c r="K12"/>
  <c r="I12"/>
  <c r="G12"/>
  <c r="E12"/>
  <c r="C12"/>
  <c r="R11"/>
  <c r="B49" s="1"/>
  <c r="Q11"/>
  <c r="O11"/>
  <c r="M11"/>
  <c r="K11"/>
  <c r="I11"/>
  <c r="G11"/>
  <c r="E11"/>
  <c r="C11"/>
  <c r="R10"/>
  <c r="S10" s="1"/>
  <c r="Q10"/>
  <c r="O10"/>
  <c r="M10"/>
  <c r="K10"/>
  <c r="I10"/>
  <c r="G10"/>
  <c r="E10"/>
  <c r="C10"/>
  <c r="R8"/>
  <c r="Q8"/>
  <c r="O8"/>
  <c r="M8"/>
  <c r="K8"/>
  <c r="I8"/>
  <c r="G8"/>
  <c r="E8"/>
  <c r="C8"/>
  <c r="R7"/>
  <c r="R21" i="3"/>
  <c r="F17" i="5" s="1"/>
  <c r="G17" s="1"/>
  <c r="R20" i="3"/>
  <c r="B49" s="1"/>
  <c r="R19"/>
  <c r="B46" s="1"/>
  <c r="R18"/>
  <c r="B44" s="1"/>
  <c r="C44" s="1"/>
  <c r="F8" i="5" s="1"/>
  <c r="R17" i="3"/>
  <c r="B48" s="1"/>
  <c r="R16"/>
  <c r="B43" s="1"/>
  <c r="F9" i="5" s="1"/>
  <c r="R15" i="3"/>
  <c r="B45" s="1"/>
  <c r="R14"/>
  <c r="B42" s="1"/>
  <c r="M42" s="1"/>
  <c r="R13"/>
  <c r="B47" s="1"/>
  <c r="N12"/>
  <c r="R11"/>
  <c r="M7" i="5" s="1"/>
  <c r="Q11" i="3"/>
  <c r="O11"/>
  <c r="M11"/>
  <c r="K11"/>
  <c r="I11"/>
  <c r="G11"/>
  <c r="E11"/>
  <c r="C11"/>
  <c r="R10"/>
  <c r="R9"/>
  <c r="R8"/>
  <c r="M6" i="5" s="1"/>
  <c r="K22" i="1"/>
  <c r="K20"/>
  <c r="K18"/>
  <c r="J17"/>
  <c r="J23" s="1"/>
  <c r="I17"/>
  <c r="I23" s="1"/>
  <c r="H17"/>
  <c r="H23" s="1"/>
  <c r="G17"/>
  <c r="G23" s="1"/>
  <c r="F17"/>
  <c r="F23" s="1"/>
  <c r="E17"/>
  <c r="E23" s="1"/>
  <c r="D17"/>
  <c r="D23" s="1"/>
  <c r="C17"/>
  <c r="C23" s="1"/>
  <c r="J11"/>
  <c r="I11"/>
  <c r="H11"/>
  <c r="G11"/>
  <c r="F11"/>
  <c r="E11"/>
  <c r="D11"/>
  <c r="C11"/>
  <c r="K9"/>
  <c r="K7"/>
  <c r="J4"/>
  <c r="J12" s="1"/>
  <c r="I4"/>
  <c r="I10" s="1"/>
  <c r="H4"/>
  <c r="H10" s="1"/>
  <c r="G4"/>
  <c r="G10" s="1"/>
  <c r="F4"/>
  <c r="F12" s="1"/>
  <c r="F28" s="1"/>
  <c r="E4"/>
  <c r="E10" s="1"/>
  <c r="D4"/>
  <c r="D10" s="1"/>
  <c r="C4"/>
  <c r="C10" s="1"/>
  <c r="G9" i="5" l="1"/>
  <c r="G8"/>
  <c r="S8" i="4"/>
  <c r="S15"/>
  <c r="S14" i="3"/>
  <c r="S16"/>
  <c r="S18"/>
  <c r="S20"/>
  <c r="S12" i="4"/>
  <c r="S14"/>
  <c r="S18"/>
  <c r="S13" i="3"/>
  <c r="S15"/>
  <c r="S17"/>
  <c r="S19"/>
  <c r="S21"/>
  <c r="F16" i="5"/>
  <c r="G16" s="1"/>
  <c r="F7"/>
  <c r="G7" s="1"/>
  <c r="L12" i="3"/>
  <c r="J28" i="1"/>
  <c r="C12"/>
  <c r="C28" s="1"/>
  <c r="E12"/>
  <c r="E28" s="1"/>
  <c r="G12"/>
  <c r="G28" s="1"/>
  <c r="I12"/>
  <c r="I28" s="1"/>
  <c r="P49" i="4"/>
  <c r="N49"/>
  <c r="L49"/>
  <c r="J49"/>
  <c r="H49"/>
  <c r="F49"/>
  <c r="D49"/>
  <c r="O49"/>
  <c r="M49"/>
  <c r="K49"/>
  <c r="I49"/>
  <c r="G49"/>
  <c r="E49"/>
  <c r="P53"/>
  <c r="N53"/>
  <c r="L53"/>
  <c r="J53"/>
  <c r="H53"/>
  <c r="F53"/>
  <c r="D53"/>
  <c r="O53"/>
  <c r="M53"/>
  <c r="K53"/>
  <c r="I53"/>
  <c r="G53"/>
  <c r="E53"/>
  <c r="D8" i="1"/>
  <c r="H8"/>
  <c r="J10"/>
  <c r="H12"/>
  <c r="H28" s="1"/>
  <c r="K17"/>
  <c r="C19"/>
  <c r="G19"/>
  <c r="C21"/>
  <c r="C27" s="1"/>
  <c r="G21"/>
  <c r="G27" s="1"/>
  <c r="S11" i="3"/>
  <c r="M8" i="5" s="1"/>
  <c r="M9" s="1"/>
  <c r="E42" i="3"/>
  <c r="I42"/>
  <c r="N47"/>
  <c r="L47"/>
  <c r="J47"/>
  <c r="H47"/>
  <c r="F47"/>
  <c r="D47"/>
  <c r="O47"/>
  <c r="M47"/>
  <c r="K47"/>
  <c r="I47"/>
  <c r="G47"/>
  <c r="E47"/>
  <c r="C47"/>
  <c r="F11" i="5" s="1"/>
  <c r="G11" s="1"/>
  <c r="N42" i="3"/>
  <c r="L42"/>
  <c r="J42"/>
  <c r="H42"/>
  <c r="F42"/>
  <c r="D42"/>
  <c r="B50"/>
  <c r="N45"/>
  <c r="L45"/>
  <c r="J45"/>
  <c r="H45"/>
  <c r="F45"/>
  <c r="D45"/>
  <c r="O45"/>
  <c r="M45"/>
  <c r="K45"/>
  <c r="I45"/>
  <c r="G45"/>
  <c r="E45"/>
  <c r="C45"/>
  <c r="F12" i="5" s="1"/>
  <c r="G12" s="1"/>
  <c r="N43" i="3"/>
  <c r="L43"/>
  <c r="J43"/>
  <c r="H43"/>
  <c r="F43"/>
  <c r="D43"/>
  <c r="O43"/>
  <c r="M43"/>
  <c r="K43"/>
  <c r="I43"/>
  <c r="G43"/>
  <c r="E43"/>
  <c r="C43"/>
  <c r="N48"/>
  <c r="L48"/>
  <c r="J48"/>
  <c r="H48"/>
  <c r="F48"/>
  <c r="D48"/>
  <c r="O48"/>
  <c r="M48"/>
  <c r="K48"/>
  <c r="I48"/>
  <c r="G48"/>
  <c r="E48"/>
  <c r="C48"/>
  <c r="F13" i="5" s="1"/>
  <c r="G13" s="1"/>
  <c r="N44" i="3"/>
  <c r="L44"/>
  <c r="J44"/>
  <c r="H44"/>
  <c r="F44"/>
  <c r="D44"/>
  <c r="O44"/>
  <c r="M44"/>
  <c r="K44"/>
  <c r="I44"/>
  <c r="G44"/>
  <c r="E44"/>
  <c r="N46"/>
  <c r="L46"/>
  <c r="J46"/>
  <c r="H46"/>
  <c r="F46"/>
  <c r="D46"/>
  <c r="O46"/>
  <c r="M46"/>
  <c r="K46"/>
  <c r="I46"/>
  <c r="G46"/>
  <c r="E46"/>
  <c r="C46"/>
  <c r="F10" i="5" s="1"/>
  <c r="G10" s="1"/>
  <c r="P51" i="4"/>
  <c r="N51"/>
  <c r="L51"/>
  <c r="J51"/>
  <c r="H51"/>
  <c r="F51"/>
  <c r="D51"/>
  <c r="O51"/>
  <c r="M51"/>
  <c r="K51"/>
  <c r="I51"/>
  <c r="G51"/>
  <c r="E51"/>
  <c r="F10" i="1"/>
  <c r="D12"/>
  <c r="D28" s="1"/>
  <c r="F8"/>
  <c r="J8"/>
  <c r="K11"/>
  <c r="E19"/>
  <c r="I19"/>
  <c r="E21"/>
  <c r="E27" s="1"/>
  <c r="I21"/>
  <c r="I27" s="1"/>
  <c r="C42" i="3"/>
  <c r="G42"/>
  <c r="K42"/>
  <c r="O42"/>
  <c r="B48" i="4"/>
  <c r="B50"/>
  <c r="B52"/>
  <c r="B54"/>
  <c r="K4" i="1"/>
  <c r="K8" s="1"/>
  <c r="C8"/>
  <c r="C26" s="1"/>
  <c r="E8"/>
  <c r="E26" s="1"/>
  <c r="G8"/>
  <c r="I8"/>
  <c r="D19"/>
  <c r="F19"/>
  <c r="H19"/>
  <c r="J19"/>
  <c r="D21"/>
  <c r="D27" s="1"/>
  <c r="F21"/>
  <c r="H21"/>
  <c r="H27" s="1"/>
  <c r="J21"/>
  <c r="S11" i="4"/>
  <c r="S13"/>
  <c r="S16"/>
  <c r="S17"/>
  <c r="G26" i="1" l="1"/>
  <c r="K12"/>
  <c r="F26"/>
  <c r="K10"/>
  <c r="O54" i="4"/>
  <c r="M54"/>
  <c r="K54"/>
  <c r="I54"/>
  <c r="G54"/>
  <c r="E54"/>
  <c r="P54"/>
  <c r="N54"/>
  <c r="L54"/>
  <c r="J54"/>
  <c r="H54"/>
  <c r="F54"/>
  <c r="D54"/>
  <c r="O50"/>
  <c r="M50"/>
  <c r="K50"/>
  <c r="I50"/>
  <c r="G50"/>
  <c r="E50"/>
  <c r="P50"/>
  <c r="N50"/>
  <c r="L50"/>
  <c r="J50"/>
  <c r="H50"/>
  <c r="F50"/>
  <c r="D50"/>
  <c r="O52"/>
  <c r="M52"/>
  <c r="K52"/>
  <c r="I52"/>
  <c r="G52"/>
  <c r="E52"/>
  <c r="P52"/>
  <c r="N52"/>
  <c r="L52"/>
  <c r="J52"/>
  <c r="H52"/>
  <c r="F52"/>
  <c r="D52"/>
  <c r="B56"/>
  <c r="O48"/>
  <c r="M48"/>
  <c r="K48"/>
  <c r="I48"/>
  <c r="G48"/>
  <c r="E48"/>
  <c r="P48"/>
  <c r="N48"/>
  <c r="L48"/>
  <c r="J48"/>
  <c r="H48"/>
  <c r="F48"/>
  <c r="D48"/>
  <c r="K23" i="1"/>
  <c r="K21"/>
  <c r="K19"/>
  <c r="K26" s="1"/>
  <c r="H26"/>
  <c r="I26"/>
  <c r="J26"/>
  <c r="F27"/>
  <c r="J27"/>
  <c r="D26"/>
  <c r="K28" l="1"/>
  <c r="K27"/>
  <c r="C55" i="4"/>
  <c r="C51"/>
  <c r="C49"/>
  <c r="C53"/>
  <c r="C52"/>
  <c r="C50"/>
  <c r="C54"/>
  <c r="C48"/>
</calcChain>
</file>

<file path=xl/sharedStrings.xml><?xml version="1.0" encoding="utf-8"?>
<sst xmlns="http://schemas.openxmlformats.org/spreadsheetml/2006/main" count="193" uniqueCount="85">
  <si>
    <t>ALELLA</t>
  </si>
  <si>
    <t>SECCIÓ 001</t>
  </si>
  <si>
    <t>SECCIÓ 002</t>
  </si>
  <si>
    <t>SECCIÓ 003</t>
  </si>
  <si>
    <t>SECCIÓ 004</t>
  </si>
  <si>
    <t>TOTAL</t>
  </si>
  <si>
    <t>A</t>
  </si>
  <si>
    <t>B</t>
  </si>
  <si>
    <t>Electors censats</t>
  </si>
  <si>
    <t>Interventors no censats que han votat</t>
  </si>
  <si>
    <t>Interventors altres taules censats</t>
  </si>
  <si>
    <t>Núm. de votants 14 h.</t>
  </si>
  <si>
    <t>% de participació</t>
  </si>
  <si>
    <t>Núm. de votants 18 h.</t>
  </si>
  <si>
    <t>Número total de votants</t>
  </si>
  <si>
    <t>ELECCIONS MUNICIPALS ANY 2011 – ALELLA</t>
  </si>
  <si>
    <t>Núm. electors</t>
  </si>
  <si>
    <t>Total de vots</t>
  </si>
  <si>
    <t>COMPARATIVA</t>
  </si>
  <si>
    <t>Increment/disminució % de participació</t>
  </si>
  <si>
    <t>14 h.</t>
  </si>
  <si>
    <t>18 h.</t>
  </si>
  <si>
    <t>Total</t>
  </si>
  <si>
    <t>Secció</t>
  </si>
  <si>
    <t>1 - COL·LEGI PÚBLIC FABRA</t>
  </si>
  <si>
    <t>2 - EDIFICI LA GAVINA</t>
  </si>
  <si>
    <t>3 - POLIESPORTIU ABELARDO VERA</t>
  </si>
  <si>
    <t>4 -SERVEIS SOCIALS</t>
  </si>
  <si>
    <t>Taula</t>
  </si>
  <si>
    <t>N/ Vots  - % de participació</t>
  </si>
  <si>
    <r>
      <t xml:space="preserve">ALELLA PRIMER - CANDIDATURA DE PROGRÉS </t>
    </r>
    <r>
      <rPr>
        <b/>
        <sz val="8"/>
        <color rgb="FF000000"/>
        <rFont val="Calibri"/>
        <family val="2"/>
        <charset val="1"/>
      </rPr>
      <t>(AP-CP)</t>
    </r>
  </si>
  <si>
    <r>
      <t xml:space="preserve">ESQUERRA REPUBLICANA DE CATALUNYA + SUMEM PER ALELLA - ACORD MUNICIPAL </t>
    </r>
    <r>
      <rPr>
        <b/>
        <sz val="8"/>
        <color rgb="FF000000"/>
        <rFont val="Calibri"/>
        <family val="2"/>
        <charset val="1"/>
      </rPr>
      <t>(ERC-SxA-AM)</t>
    </r>
  </si>
  <si>
    <r>
      <t>ALTERNATIVA PER ALELLA - CANDIDATURA D'UNITAT POPULAR - POBLE ACTIU</t>
    </r>
    <r>
      <rPr>
        <b/>
        <sz val="8"/>
        <color rgb="FF000000"/>
        <rFont val="Calibri"/>
        <family val="2"/>
        <charset val="1"/>
      </rPr>
      <t xml:space="preserve"> (APA-CUP-PA)</t>
    </r>
  </si>
  <si>
    <r>
      <t xml:space="preserve">GENT D'ALELLA </t>
    </r>
    <r>
      <rPr>
        <b/>
        <sz val="9"/>
        <color rgb="FF000000"/>
        <rFont val="Calibri"/>
        <family val="2"/>
        <charset val="1"/>
      </rPr>
      <t>(GENT D'ALELLA)</t>
    </r>
  </si>
  <si>
    <r>
      <t>UNIÓ MUNICIPAL DE CATALUNYA</t>
    </r>
    <r>
      <rPr>
        <b/>
        <sz val="9"/>
        <color rgb="FF000000"/>
        <rFont val="Calibri"/>
        <family val="2"/>
        <charset val="1"/>
      </rPr>
      <t xml:space="preserve"> (UMdC)</t>
    </r>
  </si>
  <si>
    <r>
      <t xml:space="preserve">CONVERGÈNCIA I UNIÓ </t>
    </r>
    <r>
      <rPr>
        <b/>
        <sz val="9"/>
        <color rgb="FF000000"/>
        <rFont val="Calibri"/>
        <family val="2"/>
        <charset val="1"/>
      </rPr>
      <t>(CiU)</t>
    </r>
  </si>
  <si>
    <r>
      <t xml:space="preserve">PARTIDO POPULAR </t>
    </r>
    <r>
      <rPr>
        <b/>
        <sz val="9"/>
        <color rgb="FF000000"/>
        <rFont val="Calibri"/>
        <family val="2"/>
        <charset val="1"/>
      </rPr>
      <t>(P.P.)</t>
    </r>
  </si>
  <si>
    <t>Blancs</t>
  </si>
  <si>
    <t>Nuls</t>
  </si>
  <si>
    <t>Resultats eleccions municipals 2015. Aplicació Llei d'Hont</t>
  </si>
  <si>
    <t>Partit polític</t>
  </si>
  <si>
    <t>Vots</t>
  </si>
  <si>
    <t>ERC-SxA-AM</t>
  </si>
  <si>
    <t>CIU</t>
  </si>
  <si>
    <t>Gent d'Alella</t>
  </si>
  <si>
    <t>P.P.</t>
  </si>
  <si>
    <t>AP-CP</t>
  </si>
  <si>
    <t>APA-CUP-PA</t>
  </si>
  <si>
    <t>UMdC</t>
  </si>
  <si>
    <t>Vots en blanc</t>
  </si>
  <si>
    <t>Regidors</t>
  </si>
  <si>
    <t>4 - PUNT D'INFORMACIÓ JUVENIL</t>
  </si>
  <si>
    <t>N/ Electors</t>
  </si>
  <si>
    <t>N/ Vots</t>
  </si>
  <si>
    <t>PSC-PM</t>
  </si>
  <si>
    <t>Gd'A</t>
  </si>
  <si>
    <t>ICV-EUAI-E</t>
  </si>
  <si>
    <t>C.O.R.</t>
  </si>
  <si>
    <t>Resultats eleccions municipals 2011. Aplicació Llei d'Hont</t>
  </si>
  <si>
    <t>%</t>
  </si>
  <si>
    <t>Resultats eleccions municipals 2015</t>
  </si>
  <si>
    <t>vots</t>
  </si>
  <si>
    <t>regidors</t>
  </si>
  <si>
    <t>ICV</t>
  </si>
  <si>
    <t>COR</t>
  </si>
  <si>
    <t>BLANCS</t>
  </si>
  <si>
    <t>NULS</t>
  </si>
  <si>
    <t>Cens</t>
  </si>
  <si>
    <t>Votants</t>
  </si>
  <si>
    <t>Participació</t>
  </si>
  <si>
    <t>Abstenció</t>
  </si>
  <si>
    <t>1A</t>
  </si>
  <si>
    <t>1B</t>
  </si>
  <si>
    <t>2A</t>
  </si>
  <si>
    <t>2B</t>
  </si>
  <si>
    <t>3A</t>
  </si>
  <si>
    <t>3B</t>
  </si>
  <si>
    <t>4A</t>
  </si>
  <si>
    <t>4B</t>
  </si>
  <si>
    <t>Total vots</t>
  </si>
  <si>
    <t>suma de vots</t>
  </si>
  <si>
    <t>ELECCIONS MUNICIPALS 24 DE MAIG DE 2015 - ALELLA</t>
  </si>
  <si>
    <t xml:space="preserve"> -  </t>
  </si>
  <si>
    <t xml:space="preserve"> - </t>
  </si>
  <si>
    <t>(% de vots dels partits i blancs s/(total de vots - vots nuls)</t>
  </si>
</sst>
</file>

<file path=xl/styles.xml><?xml version="1.0" encoding="utf-8"?>
<styleSheet xmlns="http://schemas.openxmlformats.org/spreadsheetml/2006/main">
  <numFmts count="2">
    <numFmt numFmtId="164" formatCode="_-* #,##0.00\ _€_-;\-* #,##0.00\ _€_-;_-* \-??\ _€_-;_-@_-"/>
    <numFmt numFmtId="165" formatCode="_-* #,##0\ _€_-;\-* #,##0\ _€_-;_-* \-??\ _€_-;_-@_-"/>
  </numFmts>
  <fonts count="4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ITCOfficinaSans LT Book"/>
      <family val="2"/>
      <charset val="1"/>
    </font>
    <font>
      <sz val="8"/>
      <color rgb="FF000000"/>
      <name val="Calibri"/>
      <family val="2"/>
      <charset val="1"/>
    </font>
    <font>
      <b/>
      <sz val="9"/>
      <color rgb="FF000000"/>
      <name val="ITCOfficinaSans LT Book"/>
      <family val="2"/>
      <charset val="1"/>
    </font>
    <font>
      <sz val="8"/>
      <color rgb="FF000000"/>
      <name val="ITCOfficinaSans LT Book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7"/>
      <color rgb="FF000000"/>
      <name val="ITCOfficinaSans LT Book"/>
      <family val="2"/>
      <charset val="1"/>
    </font>
    <font>
      <b/>
      <sz val="20"/>
      <color rgb="FF000000"/>
      <name val="ITCOfficinaSans LT Book"/>
      <family val="2"/>
      <charset val="1"/>
    </font>
    <font>
      <b/>
      <sz val="10"/>
      <name val="ITCOfficinaSans LT Book"/>
      <family val="2"/>
      <charset val="1"/>
    </font>
    <font>
      <b/>
      <sz val="8"/>
      <color rgb="FF000000"/>
      <name val="ITCOfficinaSans LT Book"/>
      <family val="2"/>
      <charset val="1"/>
    </font>
    <font>
      <b/>
      <sz val="8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ITCOfficinaSans LT Book"/>
      <family val="2"/>
      <charset val="1"/>
    </font>
    <font>
      <sz val="10"/>
      <color rgb="FF000000"/>
      <name val="ITCOfficinaSans LT Book"/>
      <family val="2"/>
      <charset val="1"/>
    </font>
    <font>
      <sz val="8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name val="ITCOfficinaSans LT Book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ITCOfficinaSans LT Book"/>
      <family val="2"/>
      <charset val="1"/>
    </font>
    <font>
      <sz val="11"/>
      <color rgb="FF000000"/>
      <name val="ITCOfficinaSans LT Book"/>
      <family val="2"/>
      <charset val="1"/>
    </font>
    <font>
      <b/>
      <sz val="10"/>
      <color rgb="FF000000"/>
      <name val="ITCOfficinaSans LT Book"/>
      <family val="2"/>
      <charset val="1"/>
    </font>
    <font>
      <b/>
      <sz val="20"/>
      <color rgb="FF000000"/>
      <name val="ITCOfficinaSans LT Book"/>
      <family val="2"/>
    </font>
    <font>
      <sz val="11"/>
      <color rgb="FF000000"/>
      <name val="ITCOfficinaSans LT Book"/>
      <family val="2"/>
    </font>
    <font>
      <sz val="12"/>
      <color rgb="FF000000"/>
      <name val="ITCOfficinaSans LT Book"/>
      <family val="2"/>
    </font>
    <font>
      <b/>
      <sz val="12"/>
      <color rgb="FF000000"/>
      <name val="ITCOfficinaSans LT Book"/>
      <family val="2"/>
    </font>
    <font>
      <sz val="14"/>
      <color rgb="FF000000"/>
      <name val="ITCOfficinaSans LT Book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9"/>
      <name val="ITCOfficinaSans LT Book"/>
      <family val="2"/>
      <charset val="1"/>
    </font>
    <font>
      <b/>
      <sz val="9"/>
      <color rgb="FF000000"/>
      <name val="ITCOfficinaSans LT Book"/>
    </font>
    <font>
      <b/>
      <sz val="8"/>
      <color rgb="FF000000"/>
      <name val="ITCOfficinaSans LT Book"/>
    </font>
    <font>
      <b/>
      <sz val="10"/>
      <name val="ITCOfficinaSans LT Book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ITCOfficinaSans LT Book"/>
      <family val="2"/>
    </font>
  </fonts>
  <fills count="25">
    <fill>
      <patternFill patternType="none"/>
    </fill>
    <fill>
      <patternFill patternType="gray125"/>
    </fill>
    <fill>
      <patternFill patternType="solid">
        <fgColor rgb="FF558ED5"/>
        <bgColor rgb="FF4F81BD"/>
      </patternFill>
    </fill>
    <fill>
      <patternFill patternType="solid">
        <fgColor rgb="FF8EB4E3"/>
        <bgColor rgb="FF83CAFF"/>
      </patternFill>
    </fill>
    <fill>
      <patternFill patternType="solid">
        <fgColor rgb="FFDCE6F2"/>
        <bgColor rgb="FFDDDDDD"/>
      </patternFill>
    </fill>
    <fill>
      <patternFill patternType="solid">
        <fgColor rgb="FF999999"/>
        <bgColor rgb="FF808080"/>
      </patternFill>
    </fill>
    <fill>
      <patternFill patternType="solid">
        <fgColor rgb="FF3399FF"/>
        <bgColor rgb="FF558ED5"/>
      </patternFill>
    </fill>
    <fill>
      <patternFill patternType="solid">
        <fgColor rgb="FFC0C0C0"/>
        <bgColor rgb="FFC6D9F1"/>
      </patternFill>
    </fill>
    <fill>
      <patternFill patternType="solid">
        <fgColor rgb="FFFFFF99"/>
        <bgColor rgb="FFFFFF66"/>
      </patternFill>
    </fill>
    <fill>
      <patternFill patternType="solid">
        <fgColor rgb="FF7F7F80"/>
        <bgColor rgb="FF808080"/>
      </patternFill>
    </fill>
    <fill>
      <patternFill patternType="solid">
        <fgColor rgb="FF99CCFF"/>
        <bgColor rgb="FF83CAFF"/>
      </patternFill>
    </fill>
    <fill>
      <patternFill patternType="solid">
        <fgColor rgb="FF7F7F33"/>
        <bgColor rgb="FF7F7F80"/>
      </patternFill>
    </fill>
    <fill>
      <patternFill patternType="solid">
        <fgColor rgb="FFC6D9F1"/>
        <bgColor rgb="FFDDDDDD"/>
      </patternFill>
    </fill>
    <fill>
      <patternFill patternType="solid">
        <fgColor rgb="FF83CAFF"/>
        <bgColor rgb="FF99CCFF"/>
      </patternFill>
    </fill>
    <fill>
      <patternFill patternType="solid">
        <fgColor rgb="FFFFFFFF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  <fill>
      <patternFill patternType="solid">
        <fgColor rgb="FFDDDDDD"/>
        <bgColor rgb="FFDCE6F2"/>
      </patternFill>
    </fill>
    <fill>
      <patternFill patternType="solid">
        <fgColor theme="3" tint="0.79998168889431442"/>
        <bgColor rgb="FF99CCFF"/>
      </patternFill>
    </fill>
    <fill>
      <patternFill patternType="solid">
        <fgColor theme="3" tint="0.79998168889431442"/>
        <bgColor rgb="FF83CAFF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rgb="FFFFFF66"/>
      </patternFill>
    </fill>
    <fill>
      <patternFill patternType="solid">
        <fgColor theme="3" tint="0.39997558519241921"/>
        <bgColor rgb="FFC6D9F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DDDDDD"/>
      </patternFill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30" fillId="0" borderId="0" applyBorder="0" applyProtection="0"/>
    <xf numFmtId="9" fontId="30" fillId="0" borderId="0" applyBorder="0" applyProtection="0"/>
  </cellStyleXfs>
  <cellXfs count="173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vertical="center" wrapText="1"/>
    </xf>
    <xf numFmtId="3" fontId="0" fillId="0" borderId="8" xfId="0" applyNumberFormat="1" applyBorder="1" applyAlignment="1" applyProtection="1">
      <alignment vertical="center" wrapText="1"/>
    </xf>
    <xf numFmtId="3" fontId="0" fillId="2" borderId="9" xfId="0" applyNumberForma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10" fontId="1" fillId="3" borderId="0" xfId="0" applyNumberFormat="1" applyFont="1" applyFill="1" applyBorder="1" applyAlignment="1" applyProtection="1">
      <alignment vertical="center" wrapText="1"/>
    </xf>
    <xf numFmtId="10" fontId="1" fillId="2" borderId="7" xfId="0" applyNumberFormat="1" applyFont="1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10" fontId="1" fillId="3" borderId="13" xfId="0" applyNumberFormat="1" applyFont="1" applyFill="1" applyBorder="1" applyAlignment="1" applyProtection="1">
      <alignment vertical="center" wrapText="1"/>
    </xf>
    <xf numFmtId="10" fontId="1" fillId="2" borderId="14" xfId="0" applyNumberFormat="1" applyFon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0" fontId="0" fillId="5" borderId="6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vertical="center" wrapText="1"/>
    </xf>
    <xf numFmtId="3" fontId="0" fillId="5" borderId="9" xfId="0" applyNumberFormat="1" applyFill="1" applyBorder="1" applyAlignment="1" applyProtection="1">
      <alignment vertical="center" wrapText="1"/>
    </xf>
    <xf numFmtId="0" fontId="0" fillId="5" borderId="9" xfId="0" applyFill="1" applyBorder="1" applyAlignment="1" applyProtection="1">
      <alignment vertical="center" wrapText="1"/>
    </xf>
    <xf numFmtId="10" fontId="1" fillId="5" borderId="0" xfId="0" applyNumberFormat="1" applyFont="1" applyFill="1" applyBorder="1" applyAlignment="1" applyProtection="1">
      <alignment vertical="center" wrapText="1"/>
    </xf>
    <xf numFmtId="10" fontId="1" fillId="5" borderId="7" xfId="0" applyNumberFormat="1" applyFont="1" applyFill="1" applyBorder="1" applyAlignment="1" applyProtection="1">
      <alignment vertical="center" wrapText="1"/>
    </xf>
    <xf numFmtId="10" fontId="1" fillId="5" borderId="13" xfId="0" applyNumberFormat="1" applyFont="1" applyFill="1" applyBorder="1" applyAlignment="1" applyProtection="1">
      <alignment vertical="center" wrapText="1"/>
    </xf>
    <xf numFmtId="10" fontId="1" fillId="5" borderId="14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/>
    </xf>
    <xf numFmtId="0" fontId="0" fillId="0" borderId="0" xfId="0" applyFont="1" applyAlignment="1" applyProtection="1">
      <alignment horizontal="right"/>
    </xf>
    <xf numFmtId="10" fontId="0" fillId="6" borderId="13" xfId="0" applyNumberFormat="1" applyFill="1" applyBorder="1" applyProtection="1"/>
    <xf numFmtId="10" fontId="0" fillId="6" borderId="0" xfId="0" applyNumberFormat="1" applyFill="1" applyProtection="1"/>
    <xf numFmtId="0" fontId="1" fillId="0" borderId="0" xfId="0" applyFont="1" applyProtection="1"/>
    <xf numFmtId="0" fontId="3" fillId="0" borderId="0" xfId="0" applyFont="1"/>
    <xf numFmtId="0" fontId="4" fillId="7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2" fillId="11" borderId="10" xfId="0" applyNumberFormat="1" applyFont="1" applyFill="1" applyBorder="1" applyAlignment="1">
      <alignment horizontal="center" vertical="center"/>
    </xf>
    <xf numFmtId="3" fontId="5" fillId="11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0" fontId="5" fillId="0" borderId="10" xfId="0" applyNumberFormat="1" applyFont="1" applyBorder="1" applyAlignment="1">
      <alignment horizontal="right" vertical="center"/>
    </xf>
    <xf numFmtId="10" fontId="5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10" borderId="10" xfId="0" applyFont="1" applyFill="1" applyBorder="1" applyAlignment="1">
      <alignment vertical="center" wrapText="1"/>
    </xf>
    <xf numFmtId="0" fontId="6" fillId="10" borderId="10" xfId="0" applyFont="1" applyFill="1" applyBorder="1" applyAlignment="1">
      <alignment vertical="center" wrapText="1"/>
    </xf>
    <xf numFmtId="0" fontId="6" fillId="10" borderId="10" xfId="0" applyFont="1" applyFill="1" applyBorder="1" applyAlignment="1" applyProtection="1">
      <alignment vertical="center" wrapText="1"/>
      <protection locked="0"/>
    </xf>
    <xf numFmtId="0" fontId="4" fillId="10" borderId="10" xfId="0" applyFont="1" applyFill="1" applyBorder="1" applyAlignment="1">
      <alignment vertical="center"/>
    </xf>
    <xf numFmtId="0" fontId="9" fillId="0" borderId="0" xfId="0" applyFont="1"/>
    <xf numFmtId="0" fontId="2" fillId="0" borderId="0" xfId="0" applyFont="1"/>
    <xf numFmtId="10" fontId="2" fillId="0" borderId="0" xfId="0" applyNumberFormat="1" applyFont="1"/>
    <xf numFmtId="10" fontId="5" fillId="0" borderId="0" xfId="0" applyNumberFormat="1" applyFont="1"/>
    <xf numFmtId="0" fontId="11" fillId="7" borderId="10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4" fillId="10" borderId="10" xfId="0" applyFont="1" applyFill="1" applyBorder="1"/>
    <xf numFmtId="4" fontId="15" fillId="0" borderId="10" xfId="0" applyNumberFormat="1" applyFont="1" applyBorder="1"/>
    <xf numFmtId="4" fontId="16" fillId="0" borderId="10" xfId="0" applyNumberFormat="1" applyFont="1" applyBorder="1"/>
    <xf numFmtId="4" fontId="17" fillId="0" borderId="0" xfId="0" applyNumberFormat="1" applyFont="1" applyBorder="1"/>
    <xf numFmtId="4" fontId="18" fillId="0" borderId="0" xfId="0" applyNumberFormat="1" applyFont="1" applyBorder="1"/>
    <xf numFmtId="0" fontId="11" fillId="14" borderId="10" xfId="0" applyFont="1" applyFill="1" applyBorder="1"/>
    <xf numFmtId="4" fontId="15" fillId="0" borderId="0" xfId="0" applyNumberFormat="1" applyFont="1" applyBorder="1"/>
    <xf numFmtId="4" fontId="5" fillId="0" borderId="0" xfId="0" applyNumberFormat="1" applyFont="1" applyBorder="1"/>
    <xf numFmtId="0" fontId="19" fillId="7" borderId="10" xfId="0" applyFont="1" applyFill="1" applyBorder="1"/>
    <xf numFmtId="3" fontId="15" fillId="7" borderId="10" xfId="0" applyNumberFormat="1" applyFont="1" applyFill="1" applyBorder="1"/>
    <xf numFmtId="0" fontId="18" fillId="0" borderId="0" xfId="0" applyFont="1"/>
    <xf numFmtId="0" fontId="17" fillId="0" borderId="0" xfId="0" applyFont="1"/>
    <xf numFmtId="0" fontId="20" fillId="0" borderId="0" xfId="0" applyFont="1"/>
    <xf numFmtId="0" fontId="4" fillId="7" borderId="10" xfId="0" applyFont="1" applyFill="1" applyBorder="1"/>
    <xf numFmtId="0" fontId="2" fillId="9" borderId="10" xfId="0" applyFont="1" applyFill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22" fillId="0" borderId="0" xfId="0" applyFont="1"/>
    <xf numFmtId="0" fontId="23" fillId="0" borderId="0" xfId="0" applyFont="1"/>
    <xf numFmtId="1" fontId="15" fillId="0" borderId="10" xfId="0" applyNumberFormat="1" applyFont="1" applyBorder="1"/>
    <xf numFmtId="10" fontId="15" fillId="0" borderId="15" xfId="0" applyNumberFormat="1" applyFont="1" applyBorder="1"/>
    <xf numFmtId="4" fontId="15" fillId="15" borderId="10" xfId="0" applyNumberFormat="1" applyFont="1" applyFill="1" applyBorder="1"/>
    <xf numFmtId="0" fontId="4" fillId="16" borderId="10" xfId="0" applyFont="1" applyFill="1" applyBorder="1"/>
    <xf numFmtId="10" fontId="15" fillId="0" borderId="10" xfId="0" applyNumberFormat="1" applyFont="1" applyBorder="1"/>
    <xf numFmtId="0" fontId="24" fillId="10" borderId="10" xfId="0" applyFont="1" applyFill="1" applyBorder="1"/>
    <xf numFmtId="0" fontId="25" fillId="0" borderId="0" xfId="0" applyFont="1" applyAlignment="1"/>
    <xf numFmtId="0" fontId="26" fillId="0" borderId="0" xfId="0" applyFont="1"/>
    <xf numFmtId="164" fontId="27" fillId="0" borderId="0" xfId="1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2" fontId="29" fillId="0" borderId="0" xfId="0" applyNumberFormat="1" applyFont="1" applyBorder="1"/>
    <xf numFmtId="0" fontId="29" fillId="0" borderId="0" xfId="0" applyFont="1" applyBorder="1"/>
    <xf numFmtId="165" fontId="27" fillId="0" borderId="0" xfId="1" applyNumberFormat="1" applyFont="1" applyBorder="1" applyAlignment="1" applyProtection="1">
      <alignment vertical="center"/>
    </xf>
    <xf numFmtId="3" fontId="27" fillId="0" borderId="10" xfId="0" applyNumberFormat="1" applyFont="1" applyBorder="1" applyAlignment="1">
      <alignment horizontal="center" vertical="center"/>
    </xf>
    <xf numFmtId="10" fontId="27" fillId="0" borderId="10" xfId="0" applyNumberFormat="1" applyFont="1" applyBorder="1" applyAlignment="1">
      <alignment horizontal="center"/>
    </xf>
    <xf numFmtId="10" fontId="27" fillId="0" borderId="10" xfId="2" applyNumberFormat="1" applyFont="1" applyBorder="1" applyAlignment="1" applyProtection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vertical="center" wrapText="1"/>
    </xf>
    <xf numFmtId="0" fontId="2" fillId="19" borderId="10" xfId="0" applyFont="1" applyFill="1" applyBorder="1" applyAlignment="1">
      <alignment vertical="center" wrapText="1"/>
    </xf>
    <xf numFmtId="0" fontId="2" fillId="19" borderId="10" xfId="0" applyFont="1" applyFill="1" applyBorder="1" applyAlignment="1">
      <alignment horizontal="center" vertical="center"/>
    </xf>
    <xf numFmtId="3" fontId="15" fillId="0" borderId="10" xfId="0" applyNumberFormat="1" applyFont="1" applyBorder="1"/>
    <xf numFmtId="4" fontId="32" fillId="0" borderId="10" xfId="0" applyNumberFormat="1" applyFont="1" applyBorder="1"/>
    <xf numFmtId="3" fontId="15" fillId="20" borderId="10" xfId="0" applyNumberFormat="1" applyFont="1" applyFill="1" applyBorder="1"/>
    <xf numFmtId="4" fontId="15" fillId="20" borderId="10" xfId="0" applyNumberFormat="1" applyFont="1" applyFill="1" applyBorder="1"/>
    <xf numFmtId="4" fontId="16" fillId="20" borderId="10" xfId="0" applyNumberFormat="1" applyFont="1" applyFill="1" applyBorder="1"/>
    <xf numFmtId="4" fontId="0" fillId="0" borderId="0" xfId="0" applyNumberFormat="1"/>
    <xf numFmtId="4" fontId="32" fillId="20" borderId="10" xfId="0" applyNumberFormat="1" applyFont="1" applyFill="1" applyBorder="1"/>
    <xf numFmtId="3" fontId="2" fillId="21" borderId="10" xfId="0" applyNumberFormat="1" applyFont="1" applyFill="1" applyBorder="1" applyAlignment="1">
      <alignment horizontal="center" vertical="center"/>
    </xf>
    <xf numFmtId="3" fontId="2" fillId="21" borderId="10" xfId="0" applyNumberFormat="1" applyFont="1" applyFill="1" applyBorder="1" applyAlignment="1">
      <alignment horizontal="right" vertical="center"/>
    </xf>
    <xf numFmtId="3" fontId="33" fillId="12" borderId="10" xfId="0" applyNumberFormat="1" applyFont="1" applyFill="1" applyBorder="1" applyAlignment="1">
      <alignment horizontal="right" vertical="center"/>
    </xf>
    <xf numFmtId="10" fontId="34" fillId="12" borderId="10" xfId="0" applyNumberFormat="1" applyFont="1" applyFill="1" applyBorder="1" applyAlignment="1">
      <alignment horizontal="right" vertical="center"/>
    </xf>
    <xf numFmtId="3" fontId="35" fillId="12" borderId="10" xfId="0" applyNumberFormat="1" applyFont="1" applyFill="1" applyBorder="1"/>
    <xf numFmtId="0" fontId="37" fillId="0" borderId="0" xfId="0" applyFont="1"/>
    <xf numFmtId="0" fontId="37" fillId="7" borderId="10" xfId="0" applyFont="1" applyFill="1" applyBorder="1" applyAlignment="1">
      <alignment horizontal="center" vertical="top"/>
    </xf>
    <xf numFmtId="0" fontId="39" fillId="13" borderId="10" xfId="0" applyFont="1" applyFill="1" applyBorder="1" applyAlignment="1">
      <alignment horizontal="center"/>
    </xf>
    <xf numFmtId="0" fontId="40" fillId="10" borderId="10" xfId="0" applyFont="1" applyFill="1" applyBorder="1"/>
    <xf numFmtId="3" fontId="41" fillId="17" borderId="10" xfId="0" applyNumberFormat="1" applyFont="1" applyFill="1" applyBorder="1" applyAlignment="1">
      <alignment horizontal="center" wrapText="1"/>
    </xf>
    <xf numFmtId="10" fontId="41" fillId="17" borderId="10" xfId="0" applyNumberFormat="1" applyFont="1" applyFill="1" applyBorder="1" applyAlignment="1">
      <alignment horizontal="center" vertical="center"/>
    </xf>
    <xf numFmtId="0" fontId="42" fillId="17" borderId="10" xfId="0" applyFont="1" applyFill="1" applyBorder="1" applyAlignment="1">
      <alignment horizontal="center"/>
    </xf>
    <xf numFmtId="1" fontId="37" fillId="13" borderId="10" xfId="0" applyNumberFormat="1" applyFont="1" applyFill="1" applyBorder="1"/>
    <xf numFmtId="10" fontId="37" fillId="13" borderId="10" xfId="0" applyNumberFormat="1" applyFont="1" applyFill="1" applyBorder="1"/>
    <xf numFmtId="3" fontId="41" fillId="17" borderId="10" xfId="1" applyNumberFormat="1" applyFont="1" applyFill="1" applyBorder="1" applyAlignment="1" applyProtection="1">
      <alignment horizontal="center" vertical="center" wrapText="1"/>
    </xf>
    <xf numFmtId="3" fontId="37" fillId="13" borderId="10" xfId="0" applyNumberFormat="1" applyFont="1" applyFill="1" applyBorder="1"/>
    <xf numFmtId="0" fontId="37" fillId="13" borderId="10" xfId="0" applyFont="1" applyFill="1" applyBorder="1" applyAlignment="1">
      <alignment horizontal="center" vertical="center"/>
    </xf>
    <xf numFmtId="0" fontId="39" fillId="13" borderId="10" xfId="0" applyFont="1" applyFill="1" applyBorder="1"/>
    <xf numFmtId="0" fontId="39" fillId="13" borderId="10" xfId="0" applyFont="1" applyFill="1" applyBorder="1" applyAlignment="1">
      <alignment horizontal="center" vertical="center"/>
    </xf>
    <xf numFmtId="0" fontId="42" fillId="13" borderId="10" xfId="0" applyFont="1" applyFill="1" applyBorder="1"/>
    <xf numFmtId="0" fontId="27" fillId="0" borderId="0" xfId="0" applyFont="1"/>
    <xf numFmtId="0" fontId="28" fillId="7" borderId="8" xfId="0" applyFont="1" applyFill="1" applyBorder="1" applyAlignment="1">
      <alignment vertical="center"/>
    </xf>
    <xf numFmtId="10" fontId="5" fillId="23" borderId="10" xfId="0" applyNumberFormat="1" applyFont="1" applyFill="1" applyBorder="1" applyAlignment="1">
      <alignment horizontal="right" vertical="center"/>
    </xf>
    <xf numFmtId="3" fontId="33" fillId="24" borderId="10" xfId="0" applyNumberFormat="1" applyFont="1" applyFill="1" applyBorder="1" applyAlignment="1">
      <alignment horizontal="right" vertical="center"/>
    </xf>
    <xf numFmtId="10" fontId="0" fillId="0" borderId="0" xfId="0" applyNumberFormat="1"/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31" fillId="5" borderId="1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4" fillId="21" borderId="1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3" fillId="10" borderId="10" xfId="0" applyFont="1" applyFill="1" applyBorder="1" applyAlignment="1"/>
    <xf numFmtId="0" fontId="38" fillId="7" borderId="10" xfId="0" applyFont="1" applyFill="1" applyBorder="1" applyAlignment="1">
      <alignment horizontal="center" vertical="top"/>
    </xf>
    <xf numFmtId="0" fontId="38" fillId="22" borderId="10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F7F33"/>
      <rgbColor rgb="FF800080"/>
      <rgbColor rgb="FF008080"/>
      <rgbColor rgb="FFC0C0C0"/>
      <rgbColor rgb="FF808080"/>
      <rgbColor rgb="FF9999FF"/>
      <rgbColor rgb="FF993366"/>
      <rgbColor rgb="FFFFFF66"/>
      <rgbColor rgb="FFDCE6F2"/>
      <rgbColor rgb="FF660066"/>
      <rgbColor rgb="FFFF330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83CAFF"/>
      <rgbColor rgb="FFDDDDDD"/>
      <rgbColor rgb="FFFFFF99"/>
      <rgbColor rgb="FF99CCFF"/>
      <rgbColor rgb="FF8EB4E3"/>
      <rgbColor rgb="FFCC99FF"/>
      <rgbColor rgb="FFFFCC99"/>
      <rgbColor rgb="FF4F81BD"/>
      <rgbColor rgb="FF3399FF"/>
      <rgbColor rgb="FF99CC00"/>
      <rgbColor rgb="FFFFCC00"/>
      <rgbColor rgb="FFFFC000"/>
      <rgbColor rgb="FFFF6600"/>
      <rgbColor rgb="FF7F7F80"/>
      <rgbColor rgb="FF999999"/>
      <rgbColor rgb="FF003366"/>
      <rgbColor rgb="FF558ED5"/>
      <rgbColor rgb="FF003300"/>
      <rgbColor rgb="FF333300"/>
      <rgbColor rgb="FF993300"/>
      <rgbColor rgb="FFB4328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600">
              <a:solidFill>
                <a:srgbClr val="000000"/>
              </a:solidFill>
              <a:round/>
            </a:ln>
          </c:spPr>
          <c:dPt>
            <c:idx val="0"/>
            <c:spPr>
              <a:solidFill>
                <a:srgbClr val="FF00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FF66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2"/>
            <c:spPr>
              <a:solidFill>
                <a:srgbClr val="9933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3"/>
            <c:spPr>
              <a:solidFill>
                <a:srgbClr val="99CC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4"/>
            <c:spPr>
              <a:solidFill>
                <a:srgbClr val="FFCC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5"/>
            <c:spPr>
              <a:solidFill>
                <a:srgbClr val="CC99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6"/>
            <c:spPr>
              <a:solidFill>
                <a:srgbClr val="00CC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7"/>
            <c:spPr>
              <a:solidFill>
                <a:srgbClr val="FFFF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8"/>
            <c:spPr>
              <a:solidFill>
                <a:srgbClr val="C0C0C0"/>
              </a:solidFill>
              <a:ln w="12600">
                <a:solidFill>
                  <a:srgbClr val="000000"/>
                </a:solidFill>
                <a:round/>
              </a:ln>
            </c:spPr>
          </c:dPt>
          <c:dLbls>
            <c:dLbl>
              <c:idx val="0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1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2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3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4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5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6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7"/>
              <c:layout/>
              <c:dLblPos val="bestFit"/>
              <c:showLegendKey val="1"/>
              <c:showCatName val="1"/>
              <c:showPercent val="1"/>
              <c:separator>; </c:separator>
            </c:dLbl>
            <c:dLbl>
              <c:idx val="8"/>
              <c:layout/>
              <c:dLblPos val="bestFit"/>
              <c:showLegendKey val="1"/>
              <c:showCatName val="1"/>
              <c:showPercent val="1"/>
              <c:separator>; </c:separator>
            </c:dLbl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showLegendKey val="1"/>
            <c:showCatName val="1"/>
            <c:showPercent val="1"/>
          </c:dLbls>
          <c:cat>
            <c:strRef>
              <c:f>'2011'!$A$10:$A$18</c:f>
              <c:strCache>
                <c:ptCount val="9"/>
                <c:pt idx="0">
                  <c:v>PSC-PM</c:v>
                </c:pt>
                <c:pt idx="1">
                  <c:v>CIU</c:v>
                </c:pt>
                <c:pt idx="2">
                  <c:v>Gd'A</c:v>
                </c:pt>
                <c:pt idx="3">
                  <c:v>ICV-EUAI-E</c:v>
                </c:pt>
                <c:pt idx="4">
                  <c:v>ERC-SxA-AM</c:v>
                </c:pt>
                <c:pt idx="5">
                  <c:v>C.O.R.</c:v>
                </c:pt>
                <c:pt idx="6">
                  <c:v>P.P.</c:v>
                </c:pt>
                <c:pt idx="7">
                  <c:v>Blancs</c:v>
                </c:pt>
                <c:pt idx="8">
                  <c:v>Nuls</c:v>
                </c:pt>
              </c:strCache>
            </c:strRef>
          </c:cat>
          <c:val>
            <c:numRef>
              <c:f>'2011'!$R$10:$R$18</c:f>
              <c:numCache>
                <c:formatCode>General</c:formatCode>
                <c:ptCount val="9"/>
                <c:pt idx="0">
                  <c:v>261</c:v>
                </c:pt>
                <c:pt idx="1">
                  <c:v>868</c:v>
                </c:pt>
                <c:pt idx="2">
                  <c:v>523</c:v>
                </c:pt>
                <c:pt idx="3">
                  <c:v>165</c:v>
                </c:pt>
                <c:pt idx="4">
                  <c:v>1588</c:v>
                </c:pt>
                <c:pt idx="5">
                  <c:v>66</c:v>
                </c:pt>
                <c:pt idx="6">
                  <c:v>474</c:v>
                </c:pt>
                <c:pt idx="7">
                  <c:v>147</c:v>
                </c:pt>
                <c:pt idx="8">
                  <c:v>51</c:v>
                </c:pt>
              </c:numCache>
            </c:numRef>
          </c:val>
        </c:ser>
        <c:firstSliceAng val="140"/>
      </c:pieChart>
      <c:spPr>
        <a:noFill/>
        <a:ln w="25560">
          <a:noFill/>
        </a:ln>
      </c:spPr>
    </c:plotArea>
    <c:legend>
      <c:legendPos val="r"/>
      <c:layout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lang="en-US"/>
          </a:pPr>
          <a:endParaRPr lang="es-ES"/>
        </a:p>
      </c:txPr>
    </c:legend>
    <c:plotVisOnly val="1"/>
  </c:chart>
  <c:spPr>
    <a:solidFill>
      <a:srgbClr val="FFFFFF"/>
    </a:solidFill>
    <a:ln w="3240">
      <a:solidFill>
        <a:srgbClr val="000000"/>
      </a:solidFill>
      <a:round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n-US"/>
            </a:pPr>
            <a:r>
              <a:rPr b="1">
                <a:solidFill>
                  <a:srgbClr val="000000"/>
                </a:solidFill>
                <a:latin typeface="Calibri"/>
              </a:rPr>
              <a:t>Número de regidors</a:t>
            </a:r>
          </a:p>
        </c:rich>
      </c:tx>
      <c:layout>
        <c:manualLayout>
          <c:xMode val="edge"/>
          <c:yMode val="edge"/>
          <c:x val="0.24306033528547577"/>
          <c:y val="0"/>
        </c:manualLayout>
      </c:layout>
    </c:title>
    <c:view3D>
      <c:rotX val="16"/>
      <c:rotY val="19"/>
      <c:rAngAx val="1"/>
    </c:view3D>
    <c:floor>
      <c:spPr>
        <a:solidFill>
          <a:srgbClr val="4F81BD"/>
        </a:solidFill>
        <a:ln>
          <a:solidFill>
            <a:srgbClr val="808080"/>
          </a:solidFill>
        </a:ln>
      </c:spPr>
    </c:floor>
    <c:backWall>
      <c:spPr>
        <a:noFill/>
        <a:ln>
          <a:noFill/>
        </a:ln>
      </c:spPr>
    </c:backWall>
    <c:plotArea>
      <c:layout/>
      <c:bar3DChart>
        <c:barDir val="col"/>
        <c:grouping val="clustered"/>
        <c:ser>
          <c:idx val="1"/>
          <c:order val="0"/>
          <c:tx>
            <c:strRef>
              <c:f>comparativa!$C$5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993366"/>
              </a:solidFill>
            </a:ln>
          </c:spPr>
          <c:cat>
            <c:strRef>
              <c:f>comparativa!$B$7:$B$13</c:f>
              <c:strCache>
                <c:ptCount val="7"/>
                <c:pt idx="0">
                  <c:v>ERC-SxA-AM</c:v>
                </c:pt>
                <c:pt idx="1">
                  <c:v>CIU</c:v>
                </c:pt>
                <c:pt idx="2">
                  <c:v>Gent d'Alella</c:v>
                </c:pt>
                <c:pt idx="3">
                  <c:v>P.P.</c:v>
                </c:pt>
                <c:pt idx="4">
                  <c:v>AP-CP</c:v>
                </c:pt>
                <c:pt idx="5">
                  <c:v>APA-CUP-PA</c:v>
                </c:pt>
                <c:pt idx="6">
                  <c:v>UMdC</c:v>
                </c:pt>
              </c:strCache>
            </c:strRef>
          </c:cat>
          <c:val>
            <c:numRef>
              <c:f>comparativa!$E$7:$E$13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</c:ser>
        <c:ser>
          <c:idx val="2"/>
          <c:order val="1"/>
          <c:tx>
            <c:strRef>
              <c:f>comparativa!$F$5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comparativa!$B$7:$B$13</c:f>
              <c:strCache>
                <c:ptCount val="7"/>
                <c:pt idx="0">
                  <c:v>ERC-SxA-AM</c:v>
                </c:pt>
                <c:pt idx="1">
                  <c:v>CIU</c:v>
                </c:pt>
                <c:pt idx="2">
                  <c:v>Gent d'Alella</c:v>
                </c:pt>
                <c:pt idx="3">
                  <c:v>P.P.</c:v>
                </c:pt>
                <c:pt idx="4">
                  <c:v>AP-CP</c:v>
                </c:pt>
                <c:pt idx="5">
                  <c:v>APA-CUP-PA</c:v>
                </c:pt>
                <c:pt idx="6">
                  <c:v>UMdC</c:v>
                </c:pt>
              </c:strCache>
            </c:strRef>
          </c:cat>
          <c:val>
            <c:numRef>
              <c:f>comparativa!$H$7:$H$13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hape val="cylinder"/>
        <c:axId val="90966272"/>
        <c:axId val="90972160"/>
        <c:axId val="0"/>
      </c:bar3DChart>
      <c:catAx>
        <c:axId val="90966272"/>
        <c:scaling>
          <c:orientation val="minMax"/>
        </c:scaling>
        <c:axPos val="b"/>
        <c:maj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lang="en-US"/>
            </a:pPr>
            <a:endParaRPr lang="es-ES"/>
          </a:p>
        </c:txPr>
        <c:crossAx val="90972160"/>
        <c:crossesAt val="0"/>
        <c:auto val="1"/>
        <c:lblAlgn val="ctr"/>
        <c:lblOffset val="100"/>
      </c:catAx>
      <c:valAx>
        <c:axId val="909721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0966272"/>
        <c:crossesAt val="1"/>
        <c:crossBetween val="between"/>
      </c:valAx>
      <c:spPr>
        <a:noFill/>
        <a:ln>
          <a:noFill/>
        </a:ln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lang="en-US"/>
          </a:pPr>
          <a:endParaRPr lang="es-ES"/>
        </a:p>
      </c:txPr>
    </c:legend>
    <c:plotVisOnly val="1"/>
  </c:chart>
  <c:spPr>
    <a:noFill/>
    <a:ln w="12600">
      <a:solidFill>
        <a:srgbClr val="000000"/>
      </a:solidFill>
      <a:round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Eleccions municipals 2015</a:t>
            </a:r>
          </a:p>
        </c:rich>
      </c:tx>
    </c:title>
    <c:plotArea>
      <c:layout>
        <c:manualLayout>
          <c:layoutTarget val="inner"/>
          <c:xMode val="edge"/>
          <c:yMode val="edge"/>
          <c:x val="0.11172988332210686"/>
          <c:y val="0.20310335934071727"/>
          <c:w val="0.85089655849093615"/>
          <c:h val="0.60096314181662913"/>
        </c:manualLayout>
      </c:layout>
      <c:pieChart>
        <c:varyColors val="1"/>
        <c:ser>
          <c:idx val="1"/>
          <c:order val="0"/>
          <c:tx>
            <c:strRef>
              <c:f>comparativa!$F$5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spPr>
              <a:solidFill>
                <a:srgbClr val="FFC000"/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rgbClr val="FF330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C00000"/>
              </a:solidFill>
            </c:spPr>
          </c:dPt>
          <c:dPt>
            <c:idx val="5"/>
            <c:spPr>
              <a:solidFill>
                <a:srgbClr val="FFFF00"/>
              </a:solidFill>
            </c:spPr>
          </c:dPt>
          <c:dPt>
            <c:idx val="6"/>
            <c:spPr>
              <a:solidFill>
                <a:srgbClr val="0070C0"/>
              </a:solidFill>
            </c:spPr>
          </c:dPt>
          <c:dPt>
            <c:idx val="9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layout>
                <c:manualLayout>
                  <c:x val="-1.8273600755657783E-3"/>
                  <c:y val="-0.2745805352203781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2.273167181535939E-3"/>
                  <c:y val="1.4462806780155145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-4.3015662865150704E-2"/>
                  <c:y val="2.0791084620488787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-1.3742054367097927E-2"/>
                  <c:y val="-1.2120775661964896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4"/>
              <c:layout>
                <c:manualLayout>
                  <c:x val="-6.5427883461469955E-3"/>
                  <c:y val="-1.5291638946738914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0"/>
              <c:layout>
                <c:manualLayout>
                  <c:x val="-0.16142560719733048"/>
                  <c:y val="2.9105295712161697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numFmt formatCode="0.00%" sourceLinked="0"/>
            <c:dLblPos val="bestFit"/>
            <c:showVal val="1"/>
            <c:showCatName val="1"/>
            <c:showPercent val="1"/>
            <c:separator>
</c:separator>
            <c:showLeaderLines val="1"/>
          </c:dLbls>
          <c:cat>
            <c:strRef>
              <c:f>comparativa!$B$7:$B$16</c:f>
              <c:strCache>
                <c:ptCount val="10"/>
                <c:pt idx="0">
                  <c:v>ERC-SxA-AM</c:v>
                </c:pt>
                <c:pt idx="1">
                  <c:v>CIU</c:v>
                </c:pt>
                <c:pt idx="2">
                  <c:v>Gent d'Alella</c:v>
                </c:pt>
                <c:pt idx="3">
                  <c:v>P.P.</c:v>
                </c:pt>
                <c:pt idx="4">
                  <c:v>AP-CP</c:v>
                </c:pt>
                <c:pt idx="5">
                  <c:v>APA-CUP-PA</c:v>
                </c:pt>
                <c:pt idx="6">
                  <c:v>UMdC</c:v>
                </c:pt>
                <c:pt idx="7">
                  <c:v>ICV</c:v>
                </c:pt>
                <c:pt idx="8">
                  <c:v>COR</c:v>
                </c:pt>
                <c:pt idx="9">
                  <c:v>BLANCS</c:v>
                </c:pt>
              </c:strCache>
            </c:strRef>
          </c:cat>
          <c:val>
            <c:numRef>
              <c:f>comparativa!$F$7:$F$16</c:f>
              <c:numCache>
                <c:formatCode>0</c:formatCode>
                <c:ptCount val="10"/>
                <c:pt idx="0">
                  <c:v>2070</c:v>
                </c:pt>
                <c:pt idx="1">
                  <c:v>493</c:v>
                </c:pt>
                <c:pt idx="2">
                  <c:v>547</c:v>
                </c:pt>
                <c:pt idx="3" formatCode="#,##0">
                  <c:v>320</c:v>
                </c:pt>
                <c:pt idx="4" formatCode="#,##0">
                  <c:v>300</c:v>
                </c:pt>
                <c:pt idx="5" formatCode="#,##0">
                  <c:v>396</c:v>
                </c:pt>
                <c:pt idx="6" formatCode="#,##0">
                  <c:v>92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#,##0">
                  <c:v>73</c:v>
                </c:pt>
              </c:numCache>
            </c:numRef>
          </c:val>
        </c:ser>
        <c:firstSliceAng val="163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244500</xdr:colOff>
      <xdr:row>0</xdr:row>
      <xdr:rowOff>38100</xdr:rowOff>
    </xdr:from>
    <xdr:to>
      <xdr:col>2</xdr:col>
      <xdr:colOff>472740</xdr:colOff>
      <xdr:row>2</xdr:row>
      <xdr:rowOff>182820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500" y="38100"/>
          <a:ext cx="2190390" cy="525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32</xdr:row>
      <xdr:rowOff>147570</xdr:rowOff>
    </xdr:from>
    <xdr:to>
      <xdr:col>2</xdr:col>
      <xdr:colOff>228240</xdr:colOff>
      <xdr:row>35</xdr:row>
      <xdr:rowOff>106530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224645"/>
          <a:ext cx="2190390" cy="5304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235080</xdr:colOff>
      <xdr:row>20</xdr:row>
      <xdr:rowOff>92520</xdr:rowOff>
    </xdr:from>
    <xdr:to>
      <xdr:col>16</xdr:col>
      <xdr:colOff>186840</xdr:colOff>
      <xdr:row>37</xdr:row>
      <xdr:rowOff>169920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406440</xdr:colOff>
      <xdr:row>0</xdr:row>
      <xdr:rowOff>58320</xdr:rowOff>
    </xdr:from>
    <xdr:to>
      <xdr:col>5</xdr:col>
      <xdr:colOff>63000</xdr:colOff>
      <xdr:row>2</xdr:row>
      <xdr:rowOff>186840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440" y="58320"/>
          <a:ext cx="2336760" cy="494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387360</xdr:colOff>
      <xdr:row>40</xdr:row>
      <xdr:rowOff>18000</xdr:rowOff>
    </xdr:from>
    <xdr:to>
      <xdr:col>5</xdr:col>
      <xdr:colOff>18360</xdr:colOff>
      <xdr:row>42</xdr:row>
      <xdr:rowOff>122400</xdr:rowOff>
    </xdr:to>
    <xdr:pic>
      <xdr:nvPicPr>
        <xdr:cNvPr id="5" name="3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7360" y="7516080"/>
          <a:ext cx="2311200" cy="4852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391335</xdr:colOff>
      <xdr:row>18</xdr:row>
      <xdr:rowOff>148531</xdr:rowOff>
    </xdr:from>
    <xdr:to>
      <xdr:col>7</xdr:col>
      <xdr:colOff>390525</xdr:colOff>
      <xdr:row>29</xdr:row>
      <xdr:rowOff>142875</xdr:rowOff>
    </xdr:to>
    <xdr:graphicFrame macro="">
      <xdr:nvGraphicFramePr>
        <xdr:cNvPr id="6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257895</xdr:colOff>
      <xdr:row>2</xdr:row>
      <xdr:rowOff>114180</xdr:rowOff>
    </xdr:to>
    <xdr:pic>
      <xdr:nvPicPr>
        <xdr:cNvPr id="7" name="3 Imagen" descr="logo_color_aj_alella_horitzontal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124795" cy="4951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438149</xdr:colOff>
      <xdr:row>30</xdr:row>
      <xdr:rowOff>66676</xdr:rowOff>
    </xdr:from>
    <xdr:to>
      <xdr:col>10</xdr:col>
      <xdr:colOff>609599</xdr:colOff>
      <xdr:row>52</xdr:row>
      <xdr:rowOff>9526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opLeftCell="A46" workbookViewId="0">
      <selection activeCell="C8" sqref="C8"/>
    </sheetView>
  </sheetViews>
  <sheetFormatPr baseColWidth="10" defaultRowHeight="14.4"/>
  <cols>
    <col min="1" max="1" width="18.6640625" customWidth="1"/>
  </cols>
  <sheetData>
    <row r="1" spans="1:11" ht="32.25" customHeight="1">
      <c r="A1" s="151" t="s">
        <v>81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>
      <c r="A2" s="2"/>
      <c r="B2" s="3"/>
      <c r="C2" s="4" t="s">
        <v>1</v>
      </c>
      <c r="D2" s="4"/>
      <c r="E2" s="4" t="s">
        <v>2</v>
      </c>
      <c r="F2" s="4"/>
      <c r="G2" s="4" t="s">
        <v>3</v>
      </c>
      <c r="H2" s="4"/>
      <c r="I2" s="4" t="s">
        <v>4</v>
      </c>
      <c r="J2" s="4"/>
      <c r="K2" s="5" t="s">
        <v>5</v>
      </c>
    </row>
    <row r="3" spans="1:11">
      <c r="A3" s="6"/>
      <c r="B3" s="7"/>
      <c r="C3" s="8" t="s">
        <v>6</v>
      </c>
      <c r="D3" s="8" t="s">
        <v>7</v>
      </c>
      <c r="E3" s="8" t="s">
        <v>6</v>
      </c>
      <c r="F3" s="8" t="s">
        <v>7</v>
      </c>
      <c r="G3" s="8" t="s">
        <v>6</v>
      </c>
      <c r="H3" s="8" t="s">
        <v>7</v>
      </c>
      <c r="I3" s="8" t="s">
        <v>6</v>
      </c>
      <c r="J3" s="8" t="s">
        <v>7</v>
      </c>
      <c r="K3" s="9" t="s">
        <v>0</v>
      </c>
    </row>
    <row r="4" spans="1:11">
      <c r="A4" s="142" t="s">
        <v>8</v>
      </c>
      <c r="B4" s="143"/>
      <c r="C4" s="10">
        <f>'2015'!B8</f>
        <v>943</v>
      </c>
      <c r="D4" s="10">
        <f>'2015'!D8</f>
        <v>1024</v>
      </c>
      <c r="E4" s="10">
        <f>'2015'!F8</f>
        <v>838</v>
      </c>
      <c r="F4" s="10">
        <f>'2015'!H8</f>
        <v>1012</v>
      </c>
      <c r="G4" s="10">
        <f>'2015'!J8</f>
        <v>850</v>
      </c>
      <c r="H4" s="10">
        <f>'2015'!L8</f>
        <v>903</v>
      </c>
      <c r="I4" s="10">
        <f>'2015'!N8</f>
        <v>792</v>
      </c>
      <c r="J4" s="10">
        <f>'2015'!P8</f>
        <v>885</v>
      </c>
      <c r="K4" s="11">
        <f>SUM(C4:J4)</f>
        <v>7247</v>
      </c>
    </row>
    <row r="5" spans="1:11">
      <c r="A5" s="152" t="s">
        <v>9</v>
      </c>
      <c r="B5" s="153"/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2</v>
      </c>
      <c r="I5" s="10">
        <v>1</v>
      </c>
      <c r="J5" s="10">
        <v>0</v>
      </c>
      <c r="K5" s="11"/>
    </row>
    <row r="6" spans="1:11">
      <c r="A6" s="152" t="s">
        <v>10</v>
      </c>
      <c r="B6" s="153"/>
      <c r="C6" s="10">
        <v>1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3</v>
      </c>
      <c r="J6" s="10">
        <v>0</v>
      </c>
      <c r="K6" s="11"/>
    </row>
    <row r="7" spans="1:11">
      <c r="A7" s="142" t="s">
        <v>11</v>
      </c>
      <c r="B7" s="143"/>
      <c r="C7" s="12">
        <v>338</v>
      </c>
      <c r="D7" s="13">
        <v>369</v>
      </c>
      <c r="E7" s="12">
        <v>242</v>
      </c>
      <c r="F7" s="12">
        <v>314</v>
      </c>
      <c r="G7" s="12">
        <v>303</v>
      </c>
      <c r="H7" s="12">
        <v>324</v>
      </c>
      <c r="I7" s="12">
        <v>234</v>
      </c>
      <c r="J7" s="12">
        <v>298</v>
      </c>
      <c r="K7" s="11">
        <f>SUM(C7:J7)</f>
        <v>2422</v>
      </c>
    </row>
    <row r="8" spans="1:11">
      <c r="A8" s="154" t="s">
        <v>12</v>
      </c>
      <c r="B8" s="155"/>
      <c r="C8" s="14">
        <f>C7/(C4+C5-C6)</f>
        <v>0.35881104033970274</v>
      </c>
      <c r="D8" s="14">
        <f t="shared" ref="D8:J8" si="0">D7/(D$4+D$5-D$6)</f>
        <v>0.3603515625</v>
      </c>
      <c r="E8" s="14">
        <f t="shared" si="0"/>
        <v>0.28878281622911695</v>
      </c>
      <c r="F8" s="14">
        <f t="shared" si="0"/>
        <v>0.31027667984189722</v>
      </c>
      <c r="G8" s="14">
        <f t="shared" si="0"/>
        <v>0.35605170387779084</v>
      </c>
      <c r="H8" s="14">
        <f t="shared" si="0"/>
        <v>0.35801104972375691</v>
      </c>
      <c r="I8" s="14">
        <f t="shared" si="0"/>
        <v>0.29620253164556964</v>
      </c>
      <c r="J8" s="14">
        <f t="shared" si="0"/>
        <v>0.33672316384180789</v>
      </c>
      <c r="K8" s="15">
        <f>K7/$K$4</f>
        <v>0.33420725817579688</v>
      </c>
    </row>
    <row r="9" spans="1:11">
      <c r="A9" s="142" t="s">
        <v>13</v>
      </c>
      <c r="B9" s="143"/>
      <c r="C9" s="12">
        <v>460</v>
      </c>
      <c r="D9" s="13">
        <v>507</v>
      </c>
      <c r="E9" s="12">
        <v>353</v>
      </c>
      <c r="F9" s="12">
        <v>429</v>
      </c>
      <c r="G9" s="12">
        <v>405</v>
      </c>
      <c r="H9" s="12">
        <v>404</v>
      </c>
      <c r="I9" s="12">
        <v>317</v>
      </c>
      <c r="J9" s="12">
        <v>408</v>
      </c>
      <c r="K9" s="16">
        <f>SUM(C9:J9)</f>
        <v>3283</v>
      </c>
    </row>
    <row r="10" spans="1:11">
      <c r="A10" s="156" t="s">
        <v>12</v>
      </c>
      <c r="B10" s="157"/>
      <c r="C10" s="17">
        <f t="shared" ref="C10:J10" si="1">C9/(C4+C5-C6)</f>
        <v>0.48832271762208068</v>
      </c>
      <c r="D10" s="17">
        <f t="shared" si="1"/>
        <v>0.4951171875</v>
      </c>
      <c r="E10" s="17">
        <f t="shared" si="1"/>
        <v>0.42124105011933172</v>
      </c>
      <c r="F10" s="17">
        <f t="shared" si="1"/>
        <v>0.42391304347826086</v>
      </c>
      <c r="G10" s="17">
        <f t="shared" si="1"/>
        <v>0.47591069330199764</v>
      </c>
      <c r="H10" s="17">
        <f t="shared" si="1"/>
        <v>0.44640883977900553</v>
      </c>
      <c r="I10" s="17">
        <f t="shared" si="1"/>
        <v>0.4012658227848101</v>
      </c>
      <c r="J10" s="17">
        <f t="shared" si="1"/>
        <v>0.46101694915254238</v>
      </c>
      <c r="K10" s="18">
        <f>K9/K4</f>
        <v>0.45301504070649923</v>
      </c>
    </row>
    <row r="11" spans="1:11">
      <c r="A11" s="158" t="s">
        <v>14</v>
      </c>
      <c r="B11" s="159"/>
      <c r="C11" s="12">
        <f>'2015'!B11</f>
        <v>575</v>
      </c>
      <c r="D11" s="19">
        <f>'2015'!D11</f>
        <v>646</v>
      </c>
      <c r="E11" s="12">
        <f>'2015'!F11</f>
        <v>485</v>
      </c>
      <c r="F11" s="19">
        <f>'2015'!H11</f>
        <v>559</v>
      </c>
      <c r="G11" s="12">
        <f>'2015'!J11</f>
        <v>531</v>
      </c>
      <c r="H11" s="19">
        <f>'2015'!L11</f>
        <v>527</v>
      </c>
      <c r="I11" s="12">
        <f>'2015'!N11</f>
        <v>453</v>
      </c>
      <c r="J11" s="19">
        <f>'2015'!P11</f>
        <v>535</v>
      </c>
      <c r="K11" s="11">
        <f>SUM(C11:J11)</f>
        <v>4311</v>
      </c>
    </row>
    <row r="12" spans="1:11">
      <c r="A12" s="156" t="s">
        <v>12</v>
      </c>
      <c r="B12" s="157"/>
      <c r="C12" s="14">
        <f t="shared" ref="C12:J12" si="2">C11/(C4+C5-C6)</f>
        <v>0.61040339702760082</v>
      </c>
      <c r="D12" s="14">
        <f t="shared" si="2"/>
        <v>0.630859375</v>
      </c>
      <c r="E12" s="14">
        <f t="shared" si="2"/>
        <v>0.57875894988066823</v>
      </c>
      <c r="F12" s="14">
        <f t="shared" si="2"/>
        <v>0.55237154150197632</v>
      </c>
      <c r="G12" s="14">
        <f t="shared" si="2"/>
        <v>0.62397179788484136</v>
      </c>
      <c r="H12" s="14">
        <f t="shared" si="2"/>
        <v>0.58232044198895028</v>
      </c>
      <c r="I12" s="14">
        <f t="shared" si="2"/>
        <v>0.57341772151898729</v>
      </c>
      <c r="J12" s="14">
        <f t="shared" si="2"/>
        <v>0.60451977401129942</v>
      </c>
      <c r="K12" s="18">
        <f>K11/K4</f>
        <v>0.59486684145163515</v>
      </c>
    </row>
    <row r="14" spans="1:11">
      <c r="A14" s="148" t="s">
        <v>15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50"/>
    </row>
    <row r="15" spans="1:11">
      <c r="A15" s="20"/>
      <c r="B15" s="1"/>
      <c r="C15" s="21" t="s">
        <v>1</v>
      </c>
      <c r="D15" s="21"/>
      <c r="E15" s="21" t="s">
        <v>2</v>
      </c>
      <c r="F15" s="21"/>
      <c r="G15" s="21" t="s">
        <v>3</v>
      </c>
      <c r="H15" s="21"/>
      <c r="I15" s="21" t="s">
        <v>4</v>
      </c>
      <c r="J15" s="21"/>
      <c r="K15" s="22" t="s">
        <v>5</v>
      </c>
    </row>
    <row r="16" spans="1:11">
      <c r="A16" s="6"/>
      <c r="B16" s="7"/>
      <c r="C16" s="21" t="s">
        <v>6</v>
      </c>
      <c r="D16" s="21" t="s">
        <v>7</v>
      </c>
      <c r="E16" s="21" t="s">
        <v>6</v>
      </c>
      <c r="F16" s="21" t="s">
        <v>7</v>
      </c>
      <c r="G16" s="21" t="s">
        <v>6</v>
      </c>
      <c r="H16" s="21" t="s">
        <v>7</v>
      </c>
      <c r="I16" s="21" t="s">
        <v>6</v>
      </c>
      <c r="J16" s="21" t="s">
        <v>7</v>
      </c>
      <c r="K16" s="22" t="s">
        <v>0</v>
      </c>
    </row>
    <row r="17" spans="1:11">
      <c r="A17" s="142" t="s">
        <v>16</v>
      </c>
      <c r="B17" s="143"/>
      <c r="C17" s="10">
        <f>'2011'!B7</f>
        <v>896</v>
      </c>
      <c r="D17" s="10">
        <f>'2011'!D7</f>
        <v>983</v>
      </c>
      <c r="E17" s="10">
        <f>'2011'!F7</f>
        <v>806</v>
      </c>
      <c r="F17" s="10">
        <f>'2011'!H7</f>
        <v>1005</v>
      </c>
      <c r="G17" s="10">
        <f>'2011'!J7</f>
        <v>829</v>
      </c>
      <c r="H17" s="10">
        <f>'2011'!L7</f>
        <v>954</v>
      </c>
      <c r="I17" s="10">
        <f>'2011'!N7</f>
        <v>759</v>
      </c>
      <c r="J17" s="10">
        <f>'2011'!P7</f>
        <v>876</v>
      </c>
      <c r="K17" s="23">
        <f>SUM(C17:J17)</f>
        <v>7108</v>
      </c>
    </row>
    <row r="18" spans="1:11">
      <c r="A18" s="142" t="s">
        <v>11</v>
      </c>
      <c r="B18" s="143"/>
      <c r="C18" s="12">
        <v>268</v>
      </c>
      <c r="D18" s="13">
        <v>346</v>
      </c>
      <c r="E18" s="12">
        <v>205</v>
      </c>
      <c r="F18" s="12">
        <v>304</v>
      </c>
      <c r="G18" s="12">
        <v>249</v>
      </c>
      <c r="H18" s="12">
        <v>287</v>
      </c>
      <c r="I18" s="12">
        <v>201</v>
      </c>
      <c r="J18" s="12">
        <v>252</v>
      </c>
      <c r="K18" s="24">
        <f>SUM(C18:J18)</f>
        <v>2112</v>
      </c>
    </row>
    <row r="19" spans="1:11">
      <c r="A19" s="144" t="s">
        <v>12</v>
      </c>
      <c r="B19" s="145"/>
      <c r="C19" s="25">
        <f t="shared" ref="C19:K19" si="3">C18/C17</f>
        <v>0.29910714285714285</v>
      </c>
      <c r="D19" s="25">
        <f t="shared" si="3"/>
        <v>0.35198372329603256</v>
      </c>
      <c r="E19" s="25">
        <f t="shared" si="3"/>
        <v>0.25434243176178661</v>
      </c>
      <c r="F19" s="25">
        <f t="shared" si="3"/>
        <v>0.3024875621890547</v>
      </c>
      <c r="G19" s="25">
        <f t="shared" si="3"/>
        <v>0.30036188178528345</v>
      </c>
      <c r="H19" s="25">
        <f t="shared" si="3"/>
        <v>0.30083857442348011</v>
      </c>
      <c r="I19" s="25">
        <f t="shared" si="3"/>
        <v>0.2648221343873518</v>
      </c>
      <c r="J19" s="25">
        <f t="shared" si="3"/>
        <v>0.28767123287671231</v>
      </c>
      <c r="K19" s="26">
        <f t="shared" si="3"/>
        <v>0.29712999437253801</v>
      </c>
    </row>
    <row r="20" spans="1:11">
      <c r="A20" s="142" t="s">
        <v>13</v>
      </c>
      <c r="B20" s="143"/>
      <c r="C20" s="12">
        <v>382</v>
      </c>
      <c r="D20" s="13">
        <v>434</v>
      </c>
      <c r="E20" s="12">
        <v>316</v>
      </c>
      <c r="F20" s="12">
        <v>394</v>
      </c>
      <c r="G20" s="12">
        <v>333</v>
      </c>
      <c r="H20" s="12">
        <v>391</v>
      </c>
      <c r="I20" s="12">
        <v>293</v>
      </c>
      <c r="J20" s="12">
        <v>346</v>
      </c>
      <c r="K20" s="24">
        <f>SUM(C20:J20)</f>
        <v>2889</v>
      </c>
    </row>
    <row r="21" spans="1:11">
      <c r="A21" s="138" t="s">
        <v>12</v>
      </c>
      <c r="B21" s="139"/>
      <c r="C21" s="27">
        <f t="shared" ref="C21:K21" si="4">C20/C17</f>
        <v>0.4263392857142857</v>
      </c>
      <c r="D21" s="27">
        <f t="shared" si="4"/>
        <v>0.44150559511698884</v>
      </c>
      <c r="E21" s="27">
        <f t="shared" si="4"/>
        <v>0.39205955334987591</v>
      </c>
      <c r="F21" s="27">
        <f t="shared" si="4"/>
        <v>0.39203980099502489</v>
      </c>
      <c r="G21" s="27">
        <f t="shared" si="4"/>
        <v>0.40168878166465621</v>
      </c>
      <c r="H21" s="27">
        <f t="shared" si="4"/>
        <v>0.40985324947589097</v>
      </c>
      <c r="I21" s="27">
        <f t="shared" si="4"/>
        <v>0.38603425559947296</v>
      </c>
      <c r="J21" s="27">
        <f t="shared" si="4"/>
        <v>0.3949771689497717</v>
      </c>
      <c r="K21" s="28">
        <f t="shared" si="4"/>
        <v>0.40644344400675297</v>
      </c>
    </row>
    <row r="22" spans="1:11">
      <c r="A22" s="146" t="s">
        <v>17</v>
      </c>
      <c r="B22" s="147"/>
      <c r="C22" s="29">
        <v>545</v>
      </c>
      <c r="D22" s="29">
        <v>604</v>
      </c>
      <c r="E22" s="29">
        <v>453</v>
      </c>
      <c r="F22" s="29">
        <v>531</v>
      </c>
      <c r="G22" s="29">
        <v>494</v>
      </c>
      <c r="H22" s="29">
        <v>571</v>
      </c>
      <c r="I22" s="29">
        <v>448</v>
      </c>
      <c r="J22" s="29">
        <v>497</v>
      </c>
      <c r="K22" s="29">
        <f>+C22+D22+E22+F22+G22+H22+I22+J22</f>
        <v>4143</v>
      </c>
    </row>
    <row r="23" spans="1:11">
      <c r="A23" s="138" t="s">
        <v>12</v>
      </c>
      <c r="B23" s="139"/>
      <c r="C23" s="27">
        <f t="shared" ref="C23:K23" si="5">C22/C17</f>
        <v>0.6082589285714286</v>
      </c>
      <c r="D23" s="27">
        <f t="shared" si="5"/>
        <v>0.61444557477110884</v>
      </c>
      <c r="E23" s="27">
        <f t="shared" si="5"/>
        <v>0.56203473945409432</v>
      </c>
      <c r="F23" s="27">
        <f t="shared" si="5"/>
        <v>0.5283582089552239</v>
      </c>
      <c r="G23" s="27">
        <f t="shared" si="5"/>
        <v>0.59589867310012068</v>
      </c>
      <c r="H23" s="27">
        <f t="shared" si="5"/>
        <v>0.59853249475890991</v>
      </c>
      <c r="I23" s="27">
        <f t="shared" si="5"/>
        <v>0.59025032938076416</v>
      </c>
      <c r="J23" s="27">
        <f t="shared" si="5"/>
        <v>0.56735159817351599</v>
      </c>
      <c r="K23" s="27">
        <f t="shared" si="5"/>
        <v>0.58286437816544734</v>
      </c>
    </row>
    <row r="25" spans="1:11">
      <c r="A25" s="140" t="s">
        <v>18</v>
      </c>
      <c r="B25" s="140"/>
    </row>
    <row r="26" spans="1:11">
      <c r="A26" s="141" t="s">
        <v>19</v>
      </c>
      <c r="B26" s="30" t="s">
        <v>20</v>
      </c>
      <c r="C26" s="31">
        <f t="shared" ref="C26:K26" si="6">C8-C19</f>
        <v>5.9703897482559887E-2</v>
      </c>
      <c r="D26" s="31">
        <f t="shared" si="6"/>
        <v>8.3678392039674421E-3</v>
      </c>
      <c r="E26" s="31">
        <f t="shared" si="6"/>
        <v>3.4440384467330332E-2</v>
      </c>
      <c r="F26" s="31">
        <f t="shared" si="6"/>
        <v>7.7891176528425143E-3</v>
      </c>
      <c r="G26" s="31">
        <f t="shared" si="6"/>
        <v>5.5689822092507391E-2</v>
      </c>
      <c r="H26" s="31">
        <f t="shared" si="6"/>
        <v>5.7172475300276804E-2</v>
      </c>
      <c r="I26" s="31">
        <f t="shared" si="6"/>
        <v>3.138039725821784E-2</v>
      </c>
      <c r="J26" s="31">
        <f t="shared" si="6"/>
        <v>4.905193096509558E-2</v>
      </c>
      <c r="K26" s="31">
        <f t="shared" si="6"/>
        <v>3.7077263803258875E-2</v>
      </c>
    </row>
    <row r="27" spans="1:11">
      <c r="A27" s="141"/>
      <c r="B27" s="30" t="s">
        <v>21</v>
      </c>
      <c r="C27" s="32">
        <f t="shared" ref="C27:K27" si="7">C10-C21</f>
        <v>6.1983431907794984E-2</v>
      </c>
      <c r="D27" s="32">
        <f t="shared" si="7"/>
        <v>5.3611592383011164E-2</v>
      </c>
      <c r="E27" s="32">
        <f t="shared" si="7"/>
        <v>2.9181496769455806E-2</v>
      </c>
      <c r="F27" s="32">
        <f t="shared" si="7"/>
        <v>3.1873242483235975E-2</v>
      </c>
      <c r="G27" s="32">
        <f t="shared" si="7"/>
        <v>7.4221911637341431E-2</v>
      </c>
      <c r="H27" s="32">
        <f t="shared" si="7"/>
        <v>3.655559030311456E-2</v>
      </c>
      <c r="I27" s="32">
        <f t="shared" si="7"/>
        <v>1.5231567185337136E-2</v>
      </c>
      <c r="J27" s="32">
        <f t="shared" si="7"/>
        <v>6.6039780202770682E-2</v>
      </c>
      <c r="K27" s="32">
        <f t="shared" si="7"/>
        <v>4.6571596699746254E-2</v>
      </c>
    </row>
    <row r="28" spans="1:11">
      <c r="A28" s="141"/>
      <c r="B28" s="33" t="s">
        <v>22</v>
      </c>
      <c r="C28" s="32">
        <f t="shared" ref="C28:K28" si="8">C12-C23</f>
        <v>2.1444684561722216E-3</v>
      </c>
      <c r="D28" s="32">
        <f t="shared" si="8"/>
        <v>1.6413800228891162E-2</v>
      </c>
      <c r="E28" s="32">
        <f t="shared" si="8"/>
        <v>1.6724210426573904E-2</v>
      </c>
      <c r="F28" s="32">
        <f t="shared" si="8"/>
        <v>2.4013332546752419E-2</v>
      </c>
      <c r="G28" s="32">
        <f t="shared" si="8"/>
        <v>2.8073124784720682E-2</v>
      </c>
      <c r="H28" s="32">
        <f t="shared" si="8"/>
        <v>-1.6212052769959628E-2</v>
      </c>
      <c r="I28" s="32">
        <f t="shared" si="8"/>
        <v>-1.6832607861776872E-2</v>
      </c>
      <c r="J28" s="32">
        <f t="shared" si="8"/>
        <v>3.7168175837783424E-2</v>
      </c>
      <c r="K28" s="32">
        <f t="shared" si="8"/>
        <v>1.2002463286187814E-2</v>
      </c>
    </row>
  </sheetData>
  <mergeCells count="20">
    <mergeCell ref="A14:K14"/>
    <mergeCell ref="A1:K1"/>
    <mergeCell ref="A4:B4"/>
    <mergeCell ref="A5:B5"/>
    <mergeCell ref="A7:B7"/>
    <mergeCell ref="A6:B6"/>
    <mergeCell ref="A8:B8"/>
    <mergeCell ref="A9:B9"/>
    <mergeCell ref="A10:B10"/>
    <mergeCell ref="A11:B11"/>
    <mergeCell ref="A12:B12"/>
    <mergeCell ref="A23:B23"/>
    <mergeCell ref="A25:B25"/>
    <mergeCell ref="A26:A28"/>
    <mergeCell ref="A17:B17"/>
    <mergeCell ref="A18:B18"/>
    <mergeCell ref="A19:B19"/>
    <mergeCell ref="A20:B20"/>
    <mergeCell ref="A21:B21"/>
    <mergeCell ref="A22:B22"/>
  </mergeCells>
  <pageMargins left="0.39370078740157483" right="0.39370078740157483" top="0.74803149606299213" bottom="0.74803149606299213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W60"/>
  <sheetViews>
    <sheetView topLeftCell="A22" workbookViewId="0">
      <selection activeCell="A22" sqref="A22"/>
    </sheetView>
  </sheetViews>
  <sheetFormatPr baseColWidth="10" defaultColWidth="9.109375" defaultRowHeight="14.4"/>
  <cols>
    <col min="1" max="1" width="23.109375"/>
    <col min="2" max="2" width="6.33203125"/>
    <col min="3" max="3" width="7.109375" customWidth="1"/>
    <col min="4" max="4" width="7.33203125" bestFit="1" customWidth="1"/>
    <col min="5" max="5" width="7"/>
    <col min="6" max="6" width="6.5546875"/>
    <col min="7" max="7" width="6.5546875" style="34"/>
    <col min="8" max="8" width="6.5546875"/>
    <col min="9" max="9" width="6.5546875" style="34"/>
    <col min="10" max="10" width="6.5546875" customWidth="1"/>
    <col min="11" max="11" width="6.5546875" style="34"/>
    <col min="12" max="12" width="6.5546875"/>
    <col min="13" max="13" width="6.109375" style="34"/>
    <col min="14" max="14" width="6.5546875"/>
    <col min="15" max="15" width="6.109375" style="34"/>
    <col min="16" max="16" width="6.5546875"/>
    <col min="17" max="17" width="6.109375" style="34"/>
    <col min="18" max="18" width="5.5546875" bestFit="1" customWidth="1"/>
    <col min="19" max="19" width="6.6640625" style="34" customWidth="1"/>
    <col min="20" max="256" width="10.6640625"/>
    <col min="257" max="257" width="9.44140625"/>
    <col min="258" max="258" width="7.44140625"/>
    <col min="259" max="259" width="6.5546875"/>
    <col min="260" max="260" width="8"/>
    <col min="261" max="268" width="6.5546875"/>
    <col min="269" max="269" width="6.109375"/>
    <col min="270" max="275" width="6.5546875"/>
    <col min="276" max="512" width="10.6640625"/>
    <col min="513" max="513" width="9.44140625"/>
    <col min="514" max="514" width="7.44140625"/>
    <col min="515" max="515" width="6.5546875"/>
    <col min="516" max="516" width="8"/>
    <col min="517" max="524" width="6.5546875"/>
    <col min="525" max="525" width="6.109375"/>
    <col min="526" max="531" width="6.5546875"/>
    <col min="532" max="768" width="10.6640625"/>
    <col min="769" max="769" width="9.44140625"/>
    <col min="770" max="770" width="7.44140625"/>
    <col min="771" max="771" width="6.5546875"/>
    <col min="772" max="772" width="8"/>
    <col min="773" max="780" width="6.5546875"/>
    <col min="781" max="781" width="6.109375"/>
    <col min="782" max="787" width="6.5546875"/>
    <col min="788" max="1025" width="10.6640625"/>
  </cols>
  <sheetData>
    <row r="1" spans="1:19">
      <c r="G1"/>
      <c r="I1"/>
      <c r="K1"/>
      <c r="M1"/>
      <c r="O1"/>
      <c r="Q1"/>
      <c r="S1"/>
    </row>
    <row r="3" spans="1:19">
      <c r="G3"/>
      <c r="I3"/>
      <c r="K3"/>
      <c r="M3"/>
      <c r="O3"/>
      <c r="Q3"/>
      <c r="S3"/>
    </row>
    <row r="4" spans="1:19">
      <c r="G4"/>
      <c r="I4"/>
      <c r="K4"/>
      <c r="M4"/>
      <c r="O4"/>
      <c r="Q4"/>
      <c r="S4"/>
    </row>
    <row r="5" spans="1:19">
      <c r="G5"/>
      <c r="I5"/>
      <c r="K5"/>
      <c r="M5"/>
      <c r="O5"/>
      <c r="Q5"/>
      <c r="S5"/>
    </row>
    <row r="6" spans="1:19" s="36" customFormat="1">
      <c r="A6" s="35" t="s">
        <v>23</v>
      </c>
      <c r="B6" s="165" t="s">
        <v>24</v>
      </c>
      <c r="C6" s="165"/>
      <c r="D6" s="165"/>
      <c r="E6" s="165"/>
      <c r="F6" s="165" t="s">
        <v>25</v>
      </c>
      <c r="G6" s="165"/>
      <c r="H6" s="165"/>
      <c r="I6" s="165"/>
      <c r="J6" s="165" t="s">
        <v>26</v>
      </c>
      <c r="K6" s="165"/>
      <c r="L6" s="165"/>
      <c r="M6" s="165"/>
      <c r="N6" s="165" t="s">
        <v>27</v>
      </c>
      <c r="O6" s="165"/>
      <c r="P6" s="165"/>
      <c r="Q6" s="165"/>
      <c r="R6" s="165" t="s">
        <v>5</v>
      </c>
      <c r="S6" s="165"/>
    </row>
    <row r="7" spans="1:19">
      <c r="A7" s="35" t="s">
        <v>28</v>
      </c>
      <c r="B7" s="162" t="s">
        <v>6</v>
      </c>
      <c r="C7" s="162"/>
      <c r="D7" s="162" t="s">
        <v>7</v>
      </c>
      <c r="E7" s="162"/>
      <c r="F7" s="162" t="s">
        <v>6</v>
      </c>
      <c r="G7" s="162"/>
      <c r="H7" s="162" t="s">
        <v>7</v>
      </c>
      <c r="I7" s="162"/>
      <c r="J7" s="162" t="s">
        <v>6</v>
      </c>
      <c r="K7" s="162"/>
      <c r="L7" s="162" t="s">
        <v>7</v>
      </c>
      <c r="M7" s="162"/>
      <c r="N7" s="162" t="s">
        <v>6</v>
      </c>
      <c r="O7" s="162"/>
      <c r="P7" s="162" t="s">
        <v>7</v>
      </c>
      <c r="Q7" s="162"/>
      <c r="R7" s="163"/>
      <c r="S7" s="163"/>
    </row>
    <row r="8" spans="1:19" ht="18.75" customHeight="1">
      <c r="A8" s="103" t="s">
        <v>8</v>
      </c>
      <c r="B8" s="113">
        <v>943</v>
      </c>
      <c r="C8" s="37"/>
      <c r="D8" s="113">
        <v>1024</v>
      </c>
      <c r="E8" s="37"/>
      <c r="F8" s="113">
        <v>838</v>
      </c>
      <c r="G8" s="38"/>
      <c r="H8" s="113">
        <v>1012</v>
      </c>
      <c r="I8" s="38"/>
      <c r="J8" s="113">
        <v>850</v>
      </c>
      <c r="K8" s="38"/>
      <c r="L8" s="113">
        <v>903</v>
      </c>
      <c r="M8" s="38"/>
      <c r="N8" s="113">
        <v>792</v>
      </c>
      <c r="O8" s="38"/>
      <c r="P8" s="113">
        <v>885</v>
      </c>
      <c r="Q8" s="38"/>
      <c r="R8" s="114">
        <f>+B8+D8+F8+H8+J8+L8+N8+P8</f>
        <v>7247</v>
      </c>
      <c r="S8" s="38"/>
    </row>
    <row r="9" spans="1:19" ht="24" customHeight="1">
      <c r="A9" s="104" t="s">
        <v>9</v>
      </c>
      <c r="B9" s="39">
        <v>0</v>
      </c>
      <c r="C9" s="40"/>
      <c r="D9" s="39">
        <v>0</v>
      </c>
      <c r="E9" s="40"/>
      <c r="F9" s="39">
        <v>0</v>
      </c>
      <c r="G9" s="41"/>
      <c r="H9" s="39">
        <v>0</v>
      </c>
      <c r="I9" s="41"/>
      <c r="J9" s="39">
        <v>1</v>
      </c>
      <c r="K9" s="41"/>
      <c r="L9" s="42">
        <v>2</v>
      </c>
      <c r="M9" s="41"/>
      <c r="N9" s="39">
        <v>1</v>
      </c>
      <c r="O9" s="41"/>
      <c r="P9" s="39">
        <v>0</v>
      </c>
      <c r="Q9" s="41"/>
      <c r="R9" s="43">
        <f>+B9+D9+F9+H9+J9+L9+N9+P9</f>
        <v>4</v>
      </c>
      <c r="S9" s="41"/>
    </row>
    <row r="10" spans="1:19" ht="24" customHeight="1">
      <c r="A10" s="104" t="s">
        <v>10</v>
      </c>
      <c r="B10" s="39">
        <v>1</v>
      </c>
      <c r="C10" s="40"/>
      <c r="D10" s="39">
        <v>0</v>
      </c>
      <c r="E10" s="40"/>
      <c r="F10" s="39">
        <v>0</v>
      </c>
      <c r="G10" s="41"/>
      <c r="H10" s="39">
        <v>0</v>
      </c>
      <c r="I10" s="41"/>
      <c r="J10" s="39">
        <v>0</v>
      </c>
      <c r="K10" s="41"/>
      <c r="L10" s="39">
        <v>0</v>
      </c>
      <c r="M10" s="41"/>
      <c r="N10" s="39">
        <v>3</v>
      </c>
      <c r="O10" s="41"/>
      <c r="P10" s="39">
        <v>0</v>
      </c>
      <c r="Q10" s="41"/>
      <c r="R10" s="43">
        <f>+B10+D10+F10+H10+J10+L10+N10+P10</f>
        <v>4</v>
      </c>
      <c r="S10" s="41"/>
    </row>
    <row r="11" spans="1:19" ht="20.100000000000001" customHeight="1">
      <c r="A11" s="103" t="s">
        <v>29</v>
      </c>
      <c r="B11" s="105">
        <v>575</v>
      </c>
      <c r="C11" s="44">
        <f>B11/(B8+B9-B10)</f>
        <v>0.61040339702760082</v>
      </c>
      <c r="D11" s="105">
        <v>646</v>
      </c>
      <c r="E11" s="45">
        <f>D11/(D8+D9-D10)</f>
        <v>0.630859375</v>
      </c>
      <c r="F11" s="105">
        <v>485</v>
      </c>
      <c r="G11" s="44">
        <f>F11/(F8+F9-F10)</f>
        <v>0.57875894988066823</v>
      </c>
      <c r="H11" s="105">
        <v>559</v>
      </c>
      <c r="I11" s="44">
        <f>H11/(H8+H9-H10)</f>
        <v>0.55237154150197632</v>
      </c>
      <c r="J11" s="105">
        <v>531</v>
      </c>
      <c r="K11" s="44">
        <f>J11/(J8+J9-J10)</f>
        <v>0.62397179788484136</v>
      </c>
      <c r="L11" s="105">
        <v>527</v>
      </c>
      <c r="M11" s="44">
        <f>L11/(L8+L9-L10)</f>
        <v>0.58232044198895028</v>
      </c>
      <c r="N11" s="105">
        <v>453</v>
      </c>
      <c r="O11" s="44">
        <f>N11/(N8+N9-N10)</f>
        <v>0.57341772151898729</v>
      </c>
      <c r="P11" s="105">
        <v>535</v>
      </c>
      <c r="Q11" s="44">
        <f>P11/(P8+P9-P10)</f>
        <v>0.60451977401129942</v>
      </c>
      <c r="R11" s="115">
        <f>+B11+D11+F11+H11+J11+L11+N11+P11</f>
        <v>4311</v>
      </c>
      <c r="S11" s="116">
        <f>R11/R8</f>
        <v>0.59486684145163515</v>
      </c>
    </row>
    <row r="12" spans="1:19" ht="9" customHeight="1">
      <c r="A12" s="46"/>
      <c r="B12" s="47" t="str">
        <f>IF(comprovacions!B3=comprovacions!B4,"","OJO ")</f>
        <v/>
      </c>
      <c r="C12" s="48"/>
      <c r="D12" s="47" t="str">
        <f>IF(comprovacions!D3=comprovacions!D4,"","OJO ")</f>
        <v/>
      </c>
      <c r="E12" s="49"/>
      <c r="F12" s="47" t="str">
        <f>IF(comprovacions!F3=comprovacions!F4,"","OJO ")</f>
        <v/>
      </c>
      <c r="G12" s="50"/>
      <c r="H12" s="47" t="str">
        <f>IF(comprovacions!H3=comprovacions!H4,"","OJO ")</f>
        <v/>
      </c>
      <c r="I12" s="50"/>
      <c r="J12" s="47" t="str">
        <f>IF(comprovacions!J3=comprovacions!J4,"","OJO ")</f>
        <v/>
      </c>
      <c r="K12" s="50"/>
      <c r="L12" s="47" t="str">
        <f>IF(comprovacions!L3=comprovacions!L4,"","OJO ")</f>
        <v/>
      </c>
      <c r="M12" s="50"/>
      <c r="N12" s="47" t="str">
        <f>IF(comprovacions!N3=comprovacions!N4,"","OJO ")</f>
        <v/>
      </c>
      <c r="O12" s="50"/>
      <c r="P12" s="47" t="str">
        <f>IF(comprovacions!P3=comprovacions!P4,"","OJO ")</f>
        <v/>
      </c>
      <c r="Q12" s="50"/>
      <c r="R12" s="47"/>
      <c r="S12" s="50"/>
    </row>
    <row r="13" spans="1:19" ht="20.399999999999999">
      <c r="A13" s="51" t="s">
        <v>30</v>
      </c>
      <c r="B13" s="102">
        <v>51</v>
      </c>
      <c r="C13" s="44">
        <f t="shared" ref="C13:C20" si="0">B13/(B$11-B$21)</f>
        <v>8.9630931458699478E-2</v>
      </c>
      <c r="D13" s="105">
        <v>57</v>
      </c>
      <c r="E13" s="44">
        <f t="shared" ref="E13:E20" si="1">D13/(D$11-D$21)</f>
        <v>8.9062500000000003E-2</v>
      </c>
      <c r="F13" s="105">
        <v>22</v>
      </c>
      <c r="G13" s="44">
        <f t="shared" ref="G13:G20" si="2">F13/(F$11-F$21)</f>
        <v>4.5454545454545456E-2</v>
      </c>
      <c r="H13" s="105">
        <v>40</v>
      </c>
      <c r="I13" s="44">
        <f t="shared" ref="I13:I20" si="3">H13/(H$11-H$21)</f>
        <v>7.1942446043165464E-2</v>
      </c>
      <c r="J13" s="105">
        <v>35</v>
      </c>
      <c r="K13" s="44">
        <f t="shared" ref="K13:K20" si="4">J13/(J$11-J$21)</f>
        <v>6.6037735849056603E-2</v>
      </c>
      <c r="L13" s="105">
        <v>31</v>
      </c>
      <c r="M13" s="44">
        <f t="shared" ref="M13:M20" si="5">L13/(L$11-L$21)</f>
        <v>5.904761904761905E-2</v>
      </c>
      <c r="N13" s="105">
        <v>29</v>
      </c>
      <c r="O13" s="44">
        <f t="shared" ref="O13:O20" si="6">N13/(N$11-N$21)</f>
        <v>6.4159292035398233E-2</v>
      </c>
      <c r="P13" s="105">
        <v>35</v>
      </c>
      <c r="Q13" s="44">
        <f t="shared" ref="Q13:Q20" si="7">P13/(P$11-P$21)</f>
        <v>6.5420560747663545E-2</v>
      </c>
      <c r="R13" s="136">
        <f t="shared" ref="R13:R21" si="8">+B13+D13+F13+H13+J13+L13+N13+P13</f>
        <v>300</v>
      </c>
      <c r="S13" s="135">
        <f t="shared" ref="S13:S21" si="9">R13/(R$11-R$21)</f>
        <v>6.9913773013283623E-2</v>
      </c>
    </row>
    <row r="14" spans="1:19" ht="30.6">
      <c r="A14" s="51" t="s">
        <v>31</v>
      </c>
      <c r="B14" s="102">
        <v>289</v>
      </c>
      <c r="C14" s="44">
        <f t="shared" si="0"/>
        <v>0.50790861159929701</v>
      </c>
      <c r="D14" s="105">
        <v>324</v>
      </c>
      <c r="E14" s="44">
        <f t="shared" si="1"/>
        <v>0.50624999999999998</v>
      </c>
      <c r="F14" s="105">
        <v>220</v>
      </c>
      <c r="G14" s="44">
        <f t="shared" si="2"/>
        <v>0.45454545454545453</v>
      </c>
      <c r="H14" s="105">
        <v>255</v>
      </c>
      <c r="I14" s="44">
        <f t="shared" si="3"/>
        <v>0.45863309352517984</v>
      </c>
      <c r="J14" s="105">
        <v>260</v>
      </c>
      <c r="K14" s="44">
        <f t="shared" si="4"/>
        <v>0.49056603773584906</v>
      </c>
      <c r="L14" s="105">
        <v>270</v>
      </c>
      <c r="M14" s="44">
        <f t="shared" si="5"/>
        <v>0.51428571428571423</v>
      </c>
      <c r="N14" s="105">
        <v>213</v>
      </c>
      <c r="O14" s="44">
        <f t="shared" si="6"/>
        <v>0.47123893805309736</v>
      </c>
      <c r="P14" s="105">
        <v>239</v>
      </c>
      <c r="Q14" s="44">
        <f t="shared" si="7"/>
        <v>0.44672897196261685</v>
      </c>
      <c r="R14" s="136">
        <f t="shared" si="8"/>
        <v>2070</v>
      </c>
      <c r="S14" s="135">
        <f t="shared" si="9"/>
        <v>0.48240503379165695</v>
      </c>
    </row>
    <row r="15" spans="1:19" ht="30.6">
      <c r="A15" s="51" t="s">
        <v>32</v>
      </c>
      <c r="B15" s="102">
        <v>69</v>
      </c>
      <c r="C15" s="44">
        <f t="shared" si="0"/>
        <v>0.12126537785588752</v>
      </c>
      <c r="D15" s="105">
        <v>65</v>
      </c>
      <c r="E15" s="44">
        <f t="shared" si="1"/>
        <v>0.1015625</v>
      </c>
      <c r="F15" s="105">
        <v>12</v>
      </c>
      <c r="G15" s="44">
        <f t="shared" si="2"/>
        <v>2.4793388429752067E-2</v>
      </c>
      <c r="H15" s="105">
        <v>47</v>
      </c>
      <c r="I15" s="44">
        <f t="shared" si="3"/>
        <v>8.4532374100719426E-2</v>
      </c>
      <c r="J15" s="105">
        <v>57</v>
      </c>
      <c r="K15" s="44">
        <f t="shared" si="4"/>
        <v>0.10754716981132076</v>
      </c>
      <c r="L15" s="105">
        <v>56</v>
      </c>
      <c r="M15" s="44">
        <f t="shared" si="5"/>
        <v>0.10666666666666667</v>
      </c>
      <c r="N15" s="105">
        <v>53</v>
      </c>
      <c r="O15" s="44">
        <f t="shared" si="6"/>
        <v>0.11725663716814159</v>
      </c>
      <c r="P15" s="105">
        <v>37</v>
      </c>
      <c r="Q15" s="44">
        <f t="shared" si="7"/>
        <v>6.9158878504672894E-2</v>
      </c>
      <c r="R15" s="136">
        <f t="shared" si="8"/>
        <v>396</v>
      </c>
      <c r="S15" s="135">
        <f t="shared" si="9"/>
        <v>9.2286180377534374E-2</v>
      </c>
    </row>
    <row r="16" spans="1:19">
      <c r="A16" s="52" t="s">
        <v>33</v>
      </c>
      <c r="B16" s="102">
        <v>53</v>
      </c>
      <c r="C16" s="44">
        <f t="shared" si="0"/>
        <v>9.3145869947275917E-2</v>
      </c>
      <c r="D16" s="105">
        <v>69</v>
      </c>
      <c r="E16" s="44">
        <f t="shared" si="1"/>
        <v>0.10781250000000001</v>
      </c>
      <c r="F16" s="105">
        <v>88</v>
      </c>
      <c r="G16" s="44">
        <f t="shared" si="2"/>
        <v>0.18181818181818182</v>
      </c>
      <c r="H16" s="105">
        <v>73</v>
      </c>
      <c r="I16" s="44">
        <f t="shared" si="3"/>
        <v>0.13129496402877697</v>
      </c>
      <c r="J16" s="105">
        <v>56</v>
      </c>
      <c r="K16" s="44">
        <f t="shared" si="4"/>
        <v>0.10566037735849057</v>
      </c>
      <c r="L16" s="105">
        <v>60</v>
      </c>
      <c r="M16" s="44">
        <f t="shared" si="5"/>
        <v>0.11428571428571428</v>
      </c>
      <c r="N16" s="105">
        <v>70</v>
      </c>
      <c r="O16" s="44">
        <f t="shared" si="6"/>
        <v>0.15486725663716813</v>
      </c>
      <c r="P16" s="105">
        <v>78</v>
      </c>
      <c r="Q16" s="44">
        <f t="shared" si="7"/>
        <v>0.14579439252336449</v>
      </c>
      <c r="R16" s="136">
        <f t="shared" si="8"/>
        <v>547</v>
      </c>
      <c r="S16" s="135">
        <f t="shared" si="9"/>
        <v>0.12747611279422047</v>
      </c>
    </row>
    <row r="17" spans="1:19" ht="24">
      <c r="A17" s="52" t="s">
        <v>34</v>
      </c>
      <c r="B17" s="102">
        <v>8</v>
      </c>
      <c r="C17" s="44">
        <f t="shared" si="0"/>
        <v>1.4059753954305799E-2</v>
      </c>
      <c r="D17" s="105">
        <v>8</v>
      </c>
      <c r="E17" s="44">
        <f t="shared" si="1"/>
        <v>1.2500000000000001E-2</v>
      </c>
      <c r="F17" s="105">
        <v>12</v>
      </c>
      <c r="G17" s="44">
        <f t="shared" si="2"/>
        <v>2.4793388429752067E-2</v>
      </c>
      <c r="H17" s="105">
        <v>5</v>
      </c>
      <c r="I17" s="44">
        <f t="shared" si="3"/>
        <v>8.9928057553956831E-3</v>
      </c>
      <c r="J17" s="105">
        <v>17</v>
      </c>
      <c r="K17" s="44">
        <f t="shared" si="4"/>
        <v>3.2075471698113207E-2</v>
      </c>
      <c r="L17" s="105">
        <v>11</v>
      </c>
      <c r="M17" s="44">
        <f t="shared" si="5"/>
        <v>2.0952380952380951E-2</v>
      </c>
      <c r="N17" s="105">
        <v>14</v>
      </c>
      <c r="O17" s="44">
        <f t="shared" si="6"/>
        <v>3.0973451327433628E-2</v>
      </c>
      <c r="P17" s="105">
        <v>17</v>
      </c>
      <c r="Q17" s="44">
        <f t="shared" si="7"/>
        <v>3.1775700934579439E-2</v>
      </c>
      <c r="R17" s="136">
        <f t="shared" si="8"/>
        <v>92</v>
      </c>
      <c r="S17" s="135">
        <f t="shared" si="9"/>
        <v>2.1440223724073643E-2</v>
      </c>
    </row>
    <row r="18" spans="1:19" ht="19.350000000000001" customHeight="1">
      <c r="A18" s="52" t="s">
        <v>35</v>
      </c>
      <c r="B18" s="102">
        <v>66</v>
      </c>
      <c r="C18" s="44">
        <f t="shared" si="0"/>
        <v>0.11599297012302284</v>
      </c>
      <c r="D18" s="105">
        <v>73</v>
      </c>
      <c r="E18" s="44">
        <f t="shared" si="1"/>
        <v>0.1140625</v>
      </c>
      <c r="F18" s="105">
        <v>58</v>
      </c>
      <c r="G18" s="44">
        <f t="shared" si="2"/>
        <v>0.11983471074380166</v>
      </c>
      <c r="H18" s="105">
        <v>63</v>
      </c>
      <c r="I18" s="44">
        <f t="shared" si="3"/>
        <v>0.11330935251798561</v>
      </c>
      <c r="J18" s="105">
        <v>76</v>
      </c>
      <c r="K18" s="44">
        <f t="shared" si="4"/>
        <v>0.14339622641509434</v>
      </c>
      <c r="L18" s="105">
        <v>68</v>
      </c>
      <c r="M18" s="44">
        <f t="shared" si="5"/>
        <v>0.12952380952380951</v>
      </c>
      <c r="N18" s="105">
        <v>37</v>
      </c>
      <c r="O18" s="44">
        <f t="shared" si="6"/>
        <v>8.185840707964602E-2</v>
      </c>
      <c r="P18" s="105">
        <v>52</v>
      </c>
      <c r="Q18" s="44">
        <f t="shared" si="7"/>
        <v>9.719626168224299E-2</v>
      </c>
      <c r="R18" s="136">
        <f t="shared" si="8"/>
        <v>493</v>
      </c>
      <c r="S18" s="135">
        <f t="shared" si="9"/>
        <v>0.11489163365182942</v>
      </c>
    </row>
    <row r="19" spans="1:19" ht="17.100000000000001" customHeight="1">
      <c r="A19" s="53" t="s">
        <v>36</v>
      </c>
      <c r="B19" s="102">
        <v>24</v>
      </c>
      <c r="C19" s="44">
        <f t="shared" si="0"/>
        <v>4.21792618629174E-2</v>
      </c>
      <c r="D19" s="105">
        <v>27</v>
      </c>
      <c r="E19" s="44">
        <f t="shared" si="1"/>
        <v>4.2187500000000003E-2</v>
      </c>
      <c r="F19" s="105">
        <v>60</v>
      </c>
      <c r="G19" s="44">
        <f t="shared" si="2"/>
        <v>0.12396694214876033</v>
      </c>
      <c r="H19" s="105">
        <v>70</v>
      </c>
      <c r="I19" s="44">
        <f t="shared" si="3"/>
        <v>0.12589928057553956</v>
      </c>
      <c r="J19" s="105">
        <v>25</v>
      </c>
      <c r="K19" s="44">
        <f t="shared" si="4"/>
        <v>4.716981132075472E-2</v>
      </c>
      <c r="L19" s="105">
        <v>23</v>
      </c>
      <c r="M19" s="44">
        <f t="shared" si="5"/>
        <v>4.3809523809523812E-2</v>
      </c>
      <c r="N19" s="105">
        <v>26</v>
      </c>
      <c r="O19" s="44">
        <f t="shared" si="6"/>
        <v>5.7522123893805309E-2</v>
      </c>
      <c r="P19" s="105">
        <v>65</v>
      </c>
      <c r="Q19" s="44">
        <f t="shared" si="7"/>
        <v>0.12149532710280374</v>
      </c>
      <c r="R19" s="136">
        <f t="shared" si="8"/>
        <v>320</v>
      </c>
      <c r="S19" s="135">
        <f t="shared" si="9"/>
        <v>7.4574691214169195E-2</v>
      </c>
    </row>
    <row r="20" spans="1:19" ht="17.100000000000001" customHeight="1">
      <c r="A20" s="54" t="s">
        <v>37</v>
      </c>
      <c r="B20" s="102">
        <v>9</v>
      </c>
      <c r="C20" s="44">
        <f t="shared" si="0"/>
        <v>1.5817223198594025E-2</v>
      </c>
      <c r="D20" s="105">
        <v>17</v>
      </c>
      <c r="E20" s="44">
        <f t="shared" si="1"/>
        <v>2.6562499999999999E-2</v>
      </c>
      <c r="F20" s="105">
        <v>12</v>
      </c>
      <c r="G20" s="44">
        <f t="shared" si="2"/>
        <v>2.4793388429752067E-2</v>
      </c>
      <c r="H20" s="105">
        <v>3</v>
      </c>
      <c r="I20" s="44">
        <f t="shared" si="3"/>
        <v>5.3956834532374104E-3</v>
      </c>
      <c r="J20" s="105">
        <v>4</v>
      </c>
      <c r="K20" s="44">
        <f t="shared" si="4"/>
        <v>7.5471698113207548E-3</v>
      </c>
      <c r="L20" s="105">
        <v>6</v>
      </c>
      <c r="M20" s="44">
        <f t="shared" si="5"/>
        <v>1.1428571428571429E-2</v>
      </c>
      <c r="N20" s="105">
        <v>10</v>
      </c>
      <c r="O20" s="44">
        <f t="shared" si="6"/>
        <v>2.2123893805309734E-2</v>
      </c>
      <c r="P20" s="105">
        <v>12</v>
      </c>
      <c r="Q20" s="44">
        <f t="shared" si="7"/>
        <v>2.2429906542056073E-2</v>
      </c>
      <c r="R20" s="136">
        <f t="shared" si="8"/>
        <v>73</v>
      </c>
      <c r="S20" s="135">
        <f t="shared" si="9"/>
        <v>1.7012351433232348E-2</v>
      </c>
    </row>
    <row r="21" spans="1:19">
      <c r="A21" s="54" t="s">
        <v>38</v>
      </c>
      <c r="B21" s="102">
        <v>6</v>
      </c>
      <c r="C21" s="44">
        <f>B21/(B$11)</f>
        <v>1.0434782608695653E-2</v>
      </c>
      <c r="D21" s="105">
        <v>6</v>
      </c>
      <c r="E21" s="44">
        <f>D21/(D$11)</f>
        <v>9.2879256965944269E-3</v>
      </c>
      <c r="F21" s="105">
        <v>1</v>
      </c>
      <c r="G21" s="44">
        <f>F21/(F$11)</f>
        <v>2.0618556701030928E-3</v>
      </c>
      <c r="H21" s="105">
        <v>3</v>
      </c>
      <c r="I21" s="44">
        <f>H21/(H$11)</f>
        <v>5.3667262969588547E-3</v>
      </c>
      <c r="J21" s="105">
        <v>1</v>
      </c>
      <c r="K21" s="44">
        <f>J21/(J$11)</f>
        <v>1.8832391713747645E-3</v>
      </c>
      <c r="L21" s="105">
        <v>2</v>
      </c>
      <c r="M21" s="44">
        <f>L21/(L$11)</f>
        <v>3.7950664136622392E-3</v>
      </c>
      <c r="N21" s="105">
        <v>1</v>
      </c>
      <c r="O21" s="44">
        <f>N21/(N$11)</f>
        <v>2.2075055187637969E-3</v>
      </c>
      <c r="P21" s="105">
        <v>0</v>
      </c>
      <c r="Q21" s="44">
        <f>P21/(P$11)</f>
        <v>0</v>
      </c>
      <c r="R21" s="136">
        <f t="shared" si="8"/>
        <v>20</v>
      </c>
      <c r="S21" s="135">
        <f t="shared" si="9"/>
        <v>4.6609182008855747E-3</v>
      </c>
    </row>
    <row r="22" spans="1:19">
      <c r="A22" s="55" t="s">
        <v>84</v>
      </c>
      <c r="B22" s="56"/>
      <c r="C22" s="57"/>
      <c r="D22" s="56"/>
      <c r="E22" s="57"/>
      <c r="F22" s="56"/>
      <c r="G22" s="58"/>
      <c r="H22" s="56"/>
      <c r="I22" s="58"/>
      <c r="J22" s="57"/>
      <c r="K22" s="58"/>
      <c r="L22" s="57"/>
      <c r="M22" s="58"/>
      <c r="N22" s="57"/>
      <c r="O22" s="58"/>
      <c r="P22" s="57"/>
      <c r="Q22" s="58"/>
      <c r="R22" s="57"/>
      <c r="S22" s="58"/>
    </row>
    <row r="23" spans="1:19">
      <c r="G23"/>
      <c r="I23"/>
      <c r="K23"/>
      <c r="M23"/>
      <c r="O23"/>
      <c r="Q23"/>
      <c r="S23"/>
    </row>
    <row r="24" spans="1:19">
      <c r="G24"/>
      <c r="I24"/>
      <c r="K24"/>
      <c r="M24"/>
      <c r="O24"/>
      <c r="Q24"/>
      <c r="S24"/>
    </row>
    <row r="25" spans="1:19">
      <c r="G25"/>
      <c r="I25"/>
      <c r="K25"/>
      <c r="M25"/>
      <c r="O25"/>
      <c r="Q25"/>
      <c r="S25"/>
    </row>
    <row r="26" spans="1:19">
      <c r="G26"/>
      <c r="I26"/>
      <c r="K26"/>
      <c r="M26"/>
      <c r="O26"/>
      <c r="Q26"/>
      <c r="S26"/>
    </row>
    <row r="27" spans="1:19">
      <c r="G27"/>
      <c r="I27"/>
      <c r="K27"/>
      <c r="M27"/>
      <c r="O27"/>
      <c r="Q27"/>
      <c r="S27"/>
    </row>
    <row r="28" spans="1:19">
      <c r="G28"/>
      <c r="I28"/>
      <c r="K28"/>
      <c r="M28"/>
      <c r="O28"/>
      <c r="Q28"/>
      <c r="S28"/>
    </row>
    <row r="29" spans="1:19">
      <c r="G29"/>
      <c r="I29"/>
      <c r="K29"/>
      <c r="M29"/>
      <c r="O29"/>
      <c r="Q29"/>
      <c r="S29"/>
    </row>
    <row r="30" spans="1:19">
      <c r="G30"/>
      <c r="I30"/>
      <c r="K30"/>
      <c r="M30"/>
      <c r="O30"/>
      <c r="Q30"/>
      <c r="S30"/>
    </row>
    <row r="31" spans="1:19">
      <c r="G31"/>
      <c r="I31"/>
      <c r="K31"/>
      <c r="M31"/>
      <c r="O31"/>
      <c r="Q31"/>
      <c r="S31"/>
    </row>
    <row r="32" spans="1:19">
      <c r="G32"/>
      <c r="I32"/>
      <c r="K32"/>
      <c r="M32"/>
      <c r="O32"/>
      <c r="Q32"/>
      <c r="S32"/>
    </row>
    <row r="33" spans="1:23">
      <c r="G33"/>
      <c r="I33"/>
      <c r="K33"/>
      <c r="M33"/>
      <c r="O33"/>
      <c r="Q33"/>
      <c r="S33"/>
    </row>
    <row r="34" spans="1:23">
      <c r="G34"/>
      <c r="I34"/>
      <c r="K34"/>
      <c r="M34"/>
      <c r="O34"/>
      <c r="Q34"/>
      <c r="S34"/>
    </row>
    <row r="35" spans="1:23">
      <c r="G35"/>
      <c r="I35"/>
      <c r="K35"/>
      <c r="M35"/>
      <c r="O35"/>
      <c r="Q35"/>
      <c r="S35"/>
    </row>
    <row r="36" spans="1:23">
      <c r="G36"/>
      <c r="I36"/>
      <c r="K36"/>
      <c r="M36"/>
      <c r="O36"/>
      <c r="Q36"/>
      <c r="S36"/>
    </row>
    <row r="37" spans="1:23">
      <c r="G37"/>
      <c r="I37"/>
      <c r="K37"/>
      <c r="M37"/>
      <c r="O37"/>
      <c r="Q37"/>
      <c r="S37"/>
    </row>
    <row r="38" spans="1:23" ht="25.8">
      <c r="A38" s="164" t="s">
        <v>39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23">
      <c r="F39" s="34"/>
      <c r="G39"/>
      <c r="H39" s="34"/>
      <c r="I39"/>
      <c r="J39" s="34"/>
      <c r="K39"/>
      <c r="L39" s="34"/>
      <c r="M39"/>
      <c r="N39" s="34"/>
      <c r="O39"/>
      <c r="P39" s="34"/>
      <c r="Q39"/>
      <c r="R39" s="34"/>
      <c r="S39"/>
    </row>
    <row r="40" spans="1:23">
      <c r="F40" s="34"/>
      <c r="G40"/>
      <c r="H40" s="34"/>
      <c r="I40"/>
      <c r="J40" s="34"/>
      <c r="K40"/>
      <c r="L40" s="34"/>
      <c r="M40"/>
      <c r="N40" s="34"/>
      <c r="O40"/>
      <c r="P40" s="34"/>
      <c r="Q40"/>
      <c r="R40" s="34"/>
      <c r="S40"/>
    </row>
    <row r="41" spans="1:23" ht="30" customHeight="1">
      <c r="A41" s="59" t="s">
        <v>40</v>
      </c>
      <c r="B41" s="59" t="s">
        <v>41</v>
      </c>
      <c r="C41" s="60">
        <v>1</v>
      </c>
      <c r="D41" s="60">
        <v>2</v>
      </c>
      <c r="E41" s="60">
        <v>3</v>
      </c>
      <c r="F41" s="61">
        <v>4</v>
      </c>
      <c r="G41" s="60">
        <v>5</v>
      </c>
      <c r="H41" s="61">
        <v>6</v>
      </c>
      <c r="I41" s="60">
        <v>7</v>
      </c>
      <c r="J41" s="61">
        <v>8</v>
      </c>
      <c r="K41" s="60">
        <v>9</v>
      </c>
      <c r="L41" s="61">
        <v>10</v>
      </c>
      <c r="M41" s="60">
        <v>11</v>
      </c>
      <c r="N41" s="61">
        <v>12</v>
      </c>
      <c r="O41" s="60">
        <v>13</v>
      </c>
      <c r="P41" s="62"/>
      <c r="Q41" s="63"/>
      <c r="R41" s="62"/>
      <c r="S41" s="63"/>
      <c r="T41" s="63"/>
      <c r="U41" s="63"/>
      <c r="V41" s="63"/>
      <c r="W41" s="63"/>
    </row>
    <row r="42" spans="1:23" ht="15.6">
      <c r="A42" s="64" t="s">
        <v>42</v>
      </c>
      <c r="B42" s="117">
        <f>R14</f>
        <v>2070</v>
      </c>
      <c r="C42" s="108">
        <f>+B42/1</f>
        <v>2070</v>
      </c>
      <c r="D42" s="112">
        <f t="shared" ref="D42:D48" si="10">B42/2</f>
        <v>1035</v>
      </c>
      <c r="E42" s="109">
        <f t="shared" ref="E42:E48" si="11">B42/3</f>
        <v>690</v>
      </c>
      <c r="F42" s="110">
        <f t="shared" ref="F42:F48" si="12">B42/4</f>
        <v>517.5</v>
      </c>
      <c r="G42" s="109">
        <f t="shared" ref="G42:G48" si="13">B42/5</f>
        <v>414</v>
      </c>
      <c r="H42" s="110">
        <f t="shared" ref="H42:H48" si="14">B42/6</f>
        <v>345</v>
      </c>
      <c r="I42" s="109">
        <f t="shared" ref="I42:I48" si="15">B42/7</f>
        <v>295.71428571428572</v>
      </c>
      <c r="J42" s="66">
        <f t="shared" ref="J42:J48" si="16">B42/8</f>
        <v>258.75</v>
      </c>
      <c r="K42" s="65">
        <f t="shared" ref="K42:K48" si="17">B42/9</f>
        <v>230</v>
      </c>
      <c r="L42" s="66">
        <f t="shared" ref="L42:L48" si="18">B42/10</f>
        <v>207</v>
      </c>
      <c r="M42" s="107">
        <f t="shared" ref="M42:M48" si="19">B42/11</f>
        <v>188.18181818181819</v>
      </c>
      <c r="N42" s="66">
        <f t="shared" ref="N42:N48" si="20">B42/12</f>
        <v>172.5</v>
      </c>
      <c r="O42" s="107">
        <f t="shared" ref="O42:O48" si="21">B42/13</f>
        <v>159.23076923076923</v>
      </c>
      <c r="P42" s="67"/>
      <c r="Q42" s="68"/>
      <c r="R42" s="67"/>
      <c r="S42" s="68"/>
      <c r="T42" s="68"/>
      <c r="U42" s="68"/>
      <c r="V42" s="68"/>
      <c r="W42" s="68"/>
    </row>
    <row r="43" spans="1:23" ht="15.6">
      <c r="A43" s="64" t="s">
        <v>44</v>
      </c>
      <c r="B43" s="117">
        <f>R16</f>
        <v>547</v>
      </c>
      <c r="C43" s="108">
        <f>B43/1</f>
        <v>547</v>
      </c>
      <c r="D43" s="109">
        <f>B43/2</f>
        <v>273.5</v>
      </c>
      <c r="E43" s="65">
        <f>B43/3</f>
        <v>182.33333333333334</v>
      </c>
      <c r="F43" s="66">
        <f>B43/4</f>
        <v>136.75</v>
      </c>
      <c r="G43" s="65">
        <f>B43/5</f>
        <v>109.4</v>
      </c>
      <c r="H43" s="66">
        <f>B43/6</f>
        <v>91.166666666666671</v>
      </c>
      <c r="I43" s="65">
        <f>B43/7</f>
        <v>78.142857142857139</v>
      </c>
      <c r="J43" s="66">
        <f>B43/8</f>
        <v>68.375</v>
      </c>
      <c r="K43" s="65">
        <f>B43/9</f>
        <v>60.777777777777779</v>
      </c>
      <c r="L43" s="66">
        <f>B43/10</f>
        <v>54.7</v>
      </c>
      <c r="M43" s="65">
        <f>B43/11</f>
        <v>49.727272727272727</v>
      </c>
      <c r="N43" s="66">
        <f>B43/12</f>
        <v>45.583333333333336</v>
      </c>
      <c r="O43" s="65">
        <f>B43/13</f>
        <v>42.07692307692308</v>
      </c>
      <c r="P43" s="67"/>
      <c r="Q43" s="68"/>
      <c r="R43" s="67"/>
      <c r="S43" s="68"/>
      <c r="T43" s="68"/>
      <c r="U43" s="68"/>
      <c r="V43" s="68"/>
      <c r="W43" s="68"/>
    </row>
    <row r="44" spans="1:23">
      <c r="A44" s="64" t="s">
        <v>43</v>
      </c>
      <c r="B44" s="117">
        <f>R18</f>
        <v>493</v>
      </c>
      <c r="C44" s="108">
        <f>B44/1</f>
        <v>493</v>
      </c>
      <c r="D44" s="65">
        <f>B44/2</f>
        <v>246.5</v>
      </c>
      <c r="E44" s="65">
        <f>B44/3</f>
        <v>164.33333333333334</v>
      </c>
      <c r="F44" s="66">
        <f>B44/4</f>
        <v>123.25</v>
      </c>
      <c r="G44" s="65">
        <f>B44/5</f>
        <v>98.6</v>
      </c>
      <c r="H44" s="66">
        <f>B44/6</f>
        <v>82.166666666666671</v>
      </c>
      <c r="I44" s="65">
        <f>B44/7</f>
        <v>70.428571428571431</v>
      </c>
      <c r="J44" s="66">
        <f>B44/8</f>
        <v>61.625</v>
      </c>
      <c r="K44" s="65">
        <f>B44/9</f>
        <v>54.777777777777779</v>
      </c>
      <c r="L44" s="66">
        <f>B44/10</f>
        <v>49.3</v>
      </c>
      <c r="M44" s="65">
        <f>B44/11</f>
        <v>44.81818181818182</v>
      </c>
      <c r="N44" s="66">
        <f>B44/12</f>
        <v>41.083333333333336</v>
      </c>
      <c r="O44" s="65">
        <f>B44/13</f>
        <v>37.92307692307692</v>
      </c>
      <c r="P44" s="67"/>
    </row>
    <row r="45" spans="1:23" ht="15.6">
      <c r="A45" s="64" t="s">
        <v>47</v>
      </c>
      <c r="B45" s="117">
        <f>R15</f>
        <v>396</v>
      </c>
      <c r="C45" s="108">
        <f>B45/1</f>
        <v>396</v>
      </c>
      <c r="D45" s="65">
        <f>B45/2</f>
        <v>198</v>
      </c>
      <c r="E45" s="65">
        <f>B45/3</f>
        <v>132</v>
      </c>
      <c r="F45" s="66">
        <f>B45/4</f>
        <v>99</v>
      </c>
      <c r="G45" s="65">
        <f>B45/5</f>
        <v>79.2</v>
      </c>
      <c r="H45" s="66">
        <f>B45/6</f>
        <v>66</v>
      </c>
      <c r="I45" s="65">
        <f>B45/7</f>
        <v>56.571428571428569</v>
      </c>
      <c r="J45" s="66">
        <f>B45/8</f>
        <v>49.5</v>
      </c>
      <c r="K45" s="65">
        <f>B45/9</f>
        <v>44</v>
      </c>
      <c r="L45" s="66">
        <f>B45/10</f>
        <v>39.6</v>
      </c>
      <c r="M45" s="65">
        <f>B45/11</f>
        <v>36</v>
      </c>
      <c r="N45" s="66">
        <f>B45/12</f>
        <v>33</v>
      </c>
      <c r="O45" s="65">
        <f>B45/13</f>
        <v>30.46153846153846</v>
      </c>
      <c r="P45" s="67"/>
      <c r="Q45" s="68"/>
      <c r="R45" s="67"/>
      <c r="S45" s="68"/>
      <c r="T45" s="68"/>
      <c r="U45" s="68"/>
      <c r="V45" s="68"/>
      <c r="W45" s="68"/>
    </row>
    <row r="46" spans="1:23" ht="15.6">
      <c r="A46" s="64" t="s">
        <v>45</v>
      </c>
      <c r="B46" s="117">
        <f>R19</f>
        <v>320</v>
      </c>
      <c r="C46" s="108">
        <f>B46/1</f>
        <v>320</v>
      </c>
      <c r="D46" s="65">
        <f>B46/2</f>
        <v>160</v>
      </c>
      <c r="E46" s="65">
        <f>B46/3</f>
        <v>106.66666666666667</v>
      </c>
      <c r="F46" s="66">
        <f>B46/4</f>
        <v>80</v>
      </c>
      <c r="G46" s="65">
        <f>B46/5</f>
        <v>64</v>
      </c>
      <c r="H46" s="66">
        <f>B46/6</f>
        <v>53.333333333333336</v>
      </c>
      <c r="I46" s="65">
        <f>B46/7</f>
        <v>45.714285714285715</v>
      </c>
      <c r="J46" s="66">
        <f>B46/8</f>
        <v>40</v>
      </c>
      <c r="K46" s="65">
        <f>B46/9</f>
        <v>35.555555555555557</v>
      </c>
      <c r="L46" s="66">
        <f>B46/10</f>
        <v>32</v>
      </c>
      <c r="M46" s="65">
        <f>B46/11</f>
        <v>29.09090909090909</v>
      </c>
      <c r="N46" s="66">
        <f>B46/12</f>
        <v>26.666666666666668</v>
      </c>
      <c r="O46" s="65">
        <f>B46/13</f>
        <v>24.615384615384617</v>
      </c>
      <c r="P46" s="67"/>
      <c r="Q46" s="68"/>
      <c r="R46" s="67"/>
      <c r="S46" s="68"/>
      <c r="T46" s="68"/>
      <c r="U46" s="68"/>
      <c r="V46" s="68"/>
      <c r="W46" s="68"/>
    </row>
    <row r="47" spans="1:23" ht="15.6">
      <c r="A47" s="64" t="s">
        <v>46</v>
      </c>
      <c r="B47" s="117">
        <f>R13</f>
        <v>300</v>
      </c>
      <c r="C47" s="108">
        <f>B47/1</f>
        <v>300</v>
      </c>
      <c r="D47" s="65">
        <f>B47/2</f>
        <v>150</v>
      </c>
      <c r="E47" s="65">
        <f>B47/3</f>
        <v>100</v>
      </c>
      <c r="F47" s="66">
        <f>B47/4</f>
        <v>75</v>
      </c>
      <c r="G47" s="65">
        <f>B47/5</f>
        <v>60</v>
      </c>
      <c r="H47" s="66">
        <f>B47/6</f>
        <v>50</v>
      </c>
      <c r="I47" s="65">
        <f>B47/7</f>
        <v>42.857142857142854</v>
      </c>
      <c r="J47" s="66">
        <f>B47/8</f>
        <v>37.5</v>
      </c>
      <c r="K47" s="65">
        <f>B47/9</f>
        <v>33.333333333333336</v>
      </c>
      <c r="L47" s="66">
        <f>B47/10</f>
        <v>30</v>
      </c>
      <c r="M47" s="65">
        <f>B47/11</f>
        <v>27.272727272727273</v>
      </c>
      <c r="N47" s="66">
        <f>B47/12</f>
        <v>25</v>
      </c>
      <c r="O47" s="65">
        <f>B47/13</f>
        <v>23.076923076923077</v>
      </c>
      <c r="P47" s="67"/>
      <c r="Q47" s="68"/>
      <c r="R47" s="67"/>
      <c r="S47" s="68"/>
      <c r="T47" s="68"/>
      <c r="U47" s="68"/>
      <c r="V47" s="68"/>
      <c r="W47" s="68"/>
    </row>
    <row r="48" spans="1:23" ht="15.6">
      <c r="A48" s="64" t="s">
        <v>48</v>
      </c>
      <c r="B48" s="117">
        <f>R17</f>
        <v>92</v>
      </c>
      <c r="C48" s="106">
        <f t="shared" ref="C48" si="22">B48/1</f>
        <v>92</v>
      </c>
      <c r="D48" s="65">
        <f t="shared" si="10"/>
        <v>46</v>
      </c>
      <c r="E48" s="65">
        <f t="shared" si="11"/>
        <v>30.666666666666668</v>
      </c>
      <c r="F48" s="66">
        <f t="shared" si="12"/>
        <v>23</v>
      </c>
      <c r="G48" s="65">
        <f t="shared" si="13"/>
        <v>18.399999999999999</v>
      </c>
      <c r="H48" s="66">
        <f t="shared" si="14"/>
        <v>15.333333333333334</v>
      </c>
      <c r="I48" s="65">
        <f t="shared" si="15"/>
        <v>13.142857142857142</v>
      </c>
      <c r="J48" s="66">
        <f t="shared" si="16"/>
        <v>11.5</v>
      </c>
      <c r="K48" s="65">
        <f t="shared" si="17"/>
        <v>10.222222222222221</v>
      </c>
      <c r="L48" s="66">
        <f t="shared" si="18"/>
        <v>9.1999999999999993</v>
      </c>
      <c r="M48" s="65">
        <f t="shared" si="19"/>
        <v>8.3636363636363633</v>
      </c>
      <c r="N48" s="66">
        <f t="shared" si="20"/>
        <v>7.666666666666667</v>
      </c>
      <c r="O48" s="65">
        <f t="shared" si="21"/>
        <v>7.0769230769230766</v>
      </c>
      <c r="P48" s="67"/>
      <c r="Q48" s="68"/>
      <c r="R48" s="67"/>
      <c r="S48" s="68"/>
      <c r="T48" s="68"/>
      <c r="U48" s="68"/>
      <c r="V48" s="68"/>
      <c r="W48" s="68"/>
    </row>
    <row r="49" spans="1:23" ht="15.6">
      <c r="A49" s="69" t="s">
        <v>49</v>
      </c>
      <c r="B49" s="117">
        <f>R20</f>
        <v>73</v>
      </c>
      <c r="C49" s="70"/>
      <c r="D49" s="70"/>
      <c r="E49" s="70"/>
      <c r="F49" s="71"/>
      <c r="G49" s="70"/>
      <c r="H49" s="71"/>
      <c r="I49" s="70"/>
      <c r="J49" s="71"/>
      <c r="K49" s="70"/>
      <c r="L49" s="71"/>
      <c r="M49" s="70"/>
      <c r="N49" s="71"/>
      <c r="O49" s="70"/>
      <c r="P49" s="67"/>
      <c r="Q49" s="68"/>
      <c r="R49" s="67"/>
      <c r="S49" s="68"/>
      <c r="T49" s="68"/>
      <c r="U49" s="68"/>
      <c r="V49" s="68"/>
      <c r="W49" s="68"/>
    </row>
    <row r="50" spans="1:23" ht="16.2">
      <c r="A50" s="72" t="s">
        <v>5</v>
      </c>
      <c r="B50" s="73">
        <f>SUM(B42:B49)</f>
        <v>4291</v>
      </c>
      <c r="C50" s="74"/>
      <c r="D50" s="74"/>
      <c r="E50" s="74"/>
      <c r="F50" s="75"/>
      <c r="G50" s="74"/>
      <c r="H50" s="75"/>
      <c r="I50" s="74"/>
      <c r="J50" s="75"/>
      <c r="K50" s="74"/>
      <c r="L50" s="34"/>
      <c r="N50" s="34"/>
      <c r="P50" s="34"/>
      <c r="R50" s="34"/>
    </row>
    <row r="51" spans="1:23">
      <c r="F51" s="34"/>
      <c r="H51" s="34"/>
      <c r="J51" s="34"/>
      <c r="L51" s="34"/>
      <c r="N51" s="34"/>
      <c r="P51" s="34"/>
      <c r="R51" s="34"/>
    </row>
    <row r="52" spans="1:23">
      <c r="A52" s="76"/>
    </row>
    <row r="53" spans="1:23">
      <c r="A53" s="59" t="s">
        <v>40</v>
      </c>
      <c r="B53" s="161" t="s">
        <v>50</v>
      </c>
      <c r="C53" s="161"/>
    </row>
    <row r="54" spans="1:23">
      <c r="A54" s="64" t="s">
        <v>42</v>
      </c>
      <c r="B54" s="160">
        <v>7</v>
      </c>
      <c r="C54" s="160"/>
    </row>
    <row r="55" spans="1:23">
      <c r="A55" s="64" t="s">
        <v>44</v>
      </c>
      <c r="B55" s="160">
        <v>2</v>
      </c>
      <c r="C55" s="160"/>
    </row>
    <row r="56" spans="1:23">
      <c r="A56" s="64" t="s">
        <v>43</v>
      </c>
      <c r="B56" s="160">
        <v>1</v>
      </c>
      <c r="C56" s="160"/>
    </row>
    <row r="57" spans="1:23">
      <c r="A57" s="64" t="s">
        <v>47</v>
      </c>
      <c r="B57" s="160">
        <v>1</v>
      </c>
      <c r="C57" s="160"/>
    </row>
    <row r="58" spans="1:23">
      <c r="A58" s="64" t="s">
        <v>45</v>
      </c>
      <c r="B58" s="160">
        <v>1</v>
      </c>
      <c r="C58" s="160"/>
      <c r="T58" s="111"/>
    </row>
    <row r="59" spans="1:23">
      <c r="A59" s="64" t="s">
        <v>46</v>
      </c>
      <c r="B59" s="160">
        <v>1</v>
      </c>
      <c r="C59" s="160"/>
    </row>
    <row r="60" spans="1:23">
      <c r="A60" s="64" t="s">
        <v>48</v>
      </c>
      <c r="B60" s="160">
        <v>0</v>
      </c>
      <c r="C60" s="160"/>
    </row>
  </sheetData>
  <mergeCells count="23">
    <mergeCell ref="B6:E6"/>
    <mergeCell ref="F6:I6"/>
    <mergeCell ref="J6:M6"/>
    <mergeCell ref="N6:Q6"/>
    <mergeCell ref="R6:S6"/>
    <mergeCell ref="L7:M7"/>
    <mergeCell ref="N7:O7"/>
    <mergeCell ref="P7:Q7"/>
    <mergeCell ref="R7:S7"/>
    <mergeCell ref="A38:S38"/>
    <mergeCell ref="B7:C7"/>
    <mergeCell ref="D7:E7"/>
    <mergeCell ref="F7:G7"/>
    <mergeCell ref="H7:I7"/>
    <mergeCell ref="J7:K7"/>
    <mergeCell ref="B59:C59"/>
    <mergeCell ref="B60:C60"/>
    <mergeCell ref="B55:C55"/>
    <mergeCell ref="B53:C53"/>
    <mergeCell ref="B54:C54"/>
    <mergeCell ref="B56:C56"/>
    <mergeCell ref="B57:C57"/>
    <mergeCell ref="B58:C58"/>
  </mergeCells>
  <pageMargins left="0.19685039370078741" right="0.19685039370078741" top="0.39370078740157483" bottom="0.39370078740157483" header="0.51181102362204722" footer="0.51181102362204722"/>
  <pageSetup paperSize="9" firstPageNumber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5:X64"/>
  <sheetViews>
    <sheetView topLeftCell="A7" workbookViewId="0">
      <selection activeCell="R18" sqref="R18"/>
    </sheetView>
  </sheetViews>
  <sheetFormatPr baseColWidth="10" defaultColWidth="9.109375" defaultRowHeight="14.4"/>
  <cols>
    <col min="1" max="1" width="9.44140625"/>
    <col min="2" max="2" width="7.44140625"/>
    <col min="3" max="3" width="6.5546875"/>
    <col min="4" max="4" width="8"/>
    <col min="5" max="12" width="6.5546875"/>
    <col min="13" max="13" width="6.109375"/>
    <col min="14" max="19" width="6.5546875"/>
    <col min="20" max="256" width="10.6640625"/>
    <col min="257" max="257" width="9.44140625"/>
    <col min="258" max="258" width="7.44140625"/>
    <col min="259" max="259" width="6.5546875"/>
    <col min="260" max="260" width="8"/>
    <col min="261" max="268" width="6.5546875"/>
    <col min="269" max="269" width="6.109375"/>
    <col min="270" max="275" width="6.5546875"/>
    <col min="276" max="512" width="10.6640625"/>
    <col min="513" max="513" width="9.44140625"/>
    <col min="514" max="514" width="7.44140625"/>
    <col min="515" max="515" width="6.5546875"/>
    <col min="516" max="516" width="8"/>
    <col min="517" max="524" width="6.5546875"/>
    <col min="525" max="525" width="6.109375"/>
    <col min="526" max="531" width="6.5546875"/>
    <col min="532" max="768" width="10.6640625"/>
    <col min="769" max="769" width="9.44140625"/>
    <col min="770" max="770" width="7.44140625"/>
    <col min="771" max="771" width="6.5546875"/>
    <col min="772" max="772" width="8"/>
    <col min="773" max="780" width="6.5546875"/>
    <col min="781" max="781" width="6.109375"/>
    <col min="782" max="787" width="6.5546875"/>
    <col min="788" max="1025" width="10.6640625"/>
  </cols>
  <sheetData>
    <row r="5" spans="1:19">
      <c r="A5" s="77" t="s">
        <v>23</v>
      </c>
      <c r="B5" s="169" t="s">
        <v>24</v>
      </c>
      <c r="C5" s="169"/>
      <c r="D5" s="169"/>
      <c r="E5" s="169"/>
      <c r="F5" s="169" t="s">
        <v>25</v>
      </c>
      <c r="G5" s="169"/>
      <c r="H5" s="169"/>
      <c r="I5" s="169"/>
      <c r="J5" s="169" t="s">
        <v>26</v>
      </c>
      <c r="K5" s="169"/>
      <c r="L5" s="169"/>
      <c r="M5" s="169"/>
      <c r="N5" s="169" t="s">
        <v>51</v>
      </c>
      <c r="O5" s="169"/>
      <c r="P5" s="169"/>
      <c r="Q5" s="169"/>
      <c r="R5" s="169" t="s">
        <v>5</v>
      </c>
      <c r="S5" s="169"/>
    </row>
    <row r="6" spans="1:19">
      <c r="A6" s="77" t="s">
        <v>28</v>
      </c>
      <c r="B6" s="167" t="s">
        <v>6</v>
      </c>
      <c r="C6" s="167"/>
      <c r="D6" s="167" t="s">
        <v>7</v>
      </c>
      <c r="E6" s="167"/>
      <c r="F6" s="167" t="s">
        <v>6</v>
      </c>
      <c r="G6" s="167"/>
      <c r="H6" s="167" t="s">
        <v>7</v>
      </c>
      <c r="I6" s="167"/>
      <c r="J6" s="167" t="s">
        <v>6</v>
      </c>
      <c r="K6" s="167"/>
      <c r="L6" s="167" t="s">
        <v>7</v>
      </c>
      <c r="M6" s="167"/>
      <c r="N6" s="167" t="s">
        <v>6</v>
      </c>
      <c r="O6" s="167"/>
      <c r="P6" s="167" t="s">
        <v>7</v>
      </c>
      <c r="Q6" s="167"/>
      <c r="R6" s="168"/>
      <c r="S6" s="168"/>
    </row>
    <row r="7" spans="1:19">
      <c r="A7" s="64" t="s">
        <v>52</v>
      </c>
      <c r="B7" s="29">
        <v>896</v>
      </c>
      <c r="C7" s="78"/>
      <c r="D7" s="29">
        <v>983</v>
      </c>
      <c r="E7" s="78"/>
      <c r="F7" s="29">
        <v>806</v>
      </c>
      <c r="G7" s="78"/>
      <c r="H7" s="29">
        <v>1005</v>
      </c>
      <c r="I7" s="78"/>
      <c r="J7" s="29">
        <v>829</v>
      </c>
      <c r="K7" s="78"/>
      <c r="L7" s="29">
        <v>954</v>
      </c>
      <c r="M7" s="78"/>
      <c r="N7" s="29">
        <v>759</v>
      </c>
      <c r="O7" s="78"/>
      <c r="P7" s="29">
        <v>876</v>
      </c>
      <c r="Q7" s="78"/>
      <c r="R7" s="29">
        <f>+B7+D7+F7+H7+J7+L7+N7+P7</f>
        <v>7108</v>
      </c>
      <c r="S7" s="78"/>
    </row>
    <row r="8" spans="1:19">
      <c r="A8" s="64" t="s">
        <v>53</v>
      </c>
      <c r="B8" s="29">
        <v>545</v>
      </c>
      <c r="C8" s="79">
        <f>+B8/B7</f>
        <v>0.6082589285714286</v>
      </c>
      <c r="D8" s="29">
        <v>604</v>
      </c>
      <c r="E8" s="79">
        <f>+D8/D7</f>
        <v>0.61444557477110884</v>
      </c>
      <c r="F8" s="29">
        <v>453</v>
      </c>
      <c r="G8" s="79">
        <f>+F8/F7</f>
        <v>0.56203473945409432</v>
      </c>
      <c r="H8" s="29">
        <v>531</v>
      </c>
      <c r="I8" s="79">
        <f>+H8/H7</f>
        <v>0.5283582089552239</v>
      </c>
      <c r="J8" s="29">
        <v>494</v>
      </c>
      <c r="K8" s="79">
        <f>+J8/J7</f>
        <v>0.59589867310012068</v>
      </c>
      <c r="L8" s="29">
        <v>571</v>
      </c>
      <c r="M8" s="79">
        <f>+L8/L7</f>
        <v>0.59853249475890991</v>
      </c>
      <c r="N8" s="29">
        <v>448</v>
      </c>
      <c r="O8" s="79">
        <f>+N8/N7</f>
        <v>0.59025032938076416</v>
      </c>
      <c r="P8" s="29">
        <v>497</v>
      </c>
      <c r="Q8" s="79">
        <f>+P8/P7</f>
        <v>0.56735159817351599</v>
      </c>
      <c r="R8" s="29">
        <f>+B8+D8+F8+H8+J8+L8+N8+P8</f>
        <v>4143</v>
      </c>
      <c r="S8" s="79">
        <f>+R8/R7</f>
        <v>0.58286437816544734</v>
      </c>
    </row>
    <row r="9" spans="1:19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spans="1:19">
      <c r="A10" s="64" t="s">
        <v>54</v>
      </c>
      <c r="B10" s="29">
        <v>31</v>
      </c>
      <c r="C10" s="79">
        <f t="shared" ref="C10:C18" si="0">+B10/$B$8</f>
        <v>5.6880733944954132E-2</v>
      </c>
      <c r="D10" s="29">
        <v>44</v>
      </c>
      <c r="E10" s="79">
        <f t="shared" ref="E10:E18" si="1">+D10/$D$8</f>
        <v>7.2847682119205295E-2</v>
      </c>
      <c r="F10" s="29">
        <v>37</v>
      </c>
      <c r="G10" s="79">
        <f t="shared" ref="G10:G18" si="2">+F10/$F$8</f>
        <v>8.1677704194260486E-2</v>
      </c>
      <c r="H10" s="29">
        <v>36</v>
      </c>
      <c r="I10" s="79">
        <f t="shared" ref="I10:I18" si="3">+H10/$H$8</f>
        <v>6.7796610169491525E-2</v>
      </c>
      <c r="J10" s="29">
        <v>30</v>
      </c>
      <c r="K10" s="79">
        <f t="shared" ref="K10:K18" si="4">+J10/$J$8</f>
        <v>6.0728744939271252E-2</v>
      </c>
      <c r="L10" s="29">
        <v>25</v>
      </c>
      <c r="M10" s="79">
        <f t="shared" ref="M10:M18" si="5">+L10/$L$8</f>
        <v>4.3782837127845885E-2</v>
      </c>
      <c r="N10" s="29">
        <v>24</v>
      </c>
      <c r="O10" s="79">
        <f t="shared" ref="O10:O18" si="6">+N10/$N$8</f>
        <v>5.3571428571428568E-2</v>
      </c>
      <c r="P10" s="29">
        <v>34</v>
      </c>
      <c r="Q10" s="79">
        <f t="shared" ref="Q10:Q18" si="7">+P10/$P$8</f>
        <v>6.8410462776659964E-2</v>
      </c>
      <c r="R10" s="29">
        <f t="shared" ref="R10:R18" si="8">+B10+D10+F10+H10+J10+L10+N10+P10</f>
        <v>261</v>
      </c>
      <c r="S10" s="79">
        <f t="shared" ref="S10:S18" si="9">+R10/$R$8</f>
        <v>6.2997827661115127E-2</v>
      </c>
    </row>
    <row r="11" spans="1:19">
      <c r="A11" s="64" t="s">
        <v>43</v>
      </c>
      <c r="B11" s="29">
        <v>127</v>
      </c>
      <c r="C11" s="79">
        <f t="shared" si="0"/>
        <v>0.23302752293577983</v>
      </c>
      <c r="D11" s="29">
        <v>131</v>
      </c>
      <c r="E11" s="79">
        <f t="shared" si="1"/>
        <v>0.21688741721854304</v>
      </c>
      <c r="F11" s="29">
        <v>89</v>
      </c>
      <c r="G11" s="79">
        <f t="shared" si="2"/>
        <v>0.19646799116997793</v>
      </c>
      <c r="H11" s="29">
        <v>93</v>
      </c>
      <c r="I11" s="79">
        <f t="shared" si="3"/>
        <v>0.1751412429378531</v>
      </c>
      <c r="J11" s="29">
        <v>124</v>
      </c>
      <c r="K11" s="79">
        <f t="shared" si="4"/>
        <v>0.25101214574898784</v>
      </c>
      <c r="L11" s="29">
        <v>130</v>
      </c>
      <c r="M11" s="79">
        <f t="shared" si="5"/>
        <v>0.22767075306479859</v>
      </c>
      <c r="N11" s="29">
        <v>78</v>
      </c>
      <c r="O11" s="79">
        <f t="shared" si="6"/>
        <v>0.17410714285714285</v>
      </c>
      <c r="P11" s="29">
        <v>96</v>
      </c>
      <c r="Q11" s="79">
        <f t="shared" si="7"/>
        <v>0.19315895372233399</v>
      </c>
      <c r="R11" s="29">
        <f t="shared" si="8"/>
        <v>868</v>
      </c>
      <c r="S11" s="79">
        <f t="shared" si="9"/>
        <v>0.2095100168959691</v>
      </c>
    </row>
    <row r="12" spans="1:19">
      <c r="A12" s="64" t="s">
        <v>55</v>
      </c>
      <c r="B12" s="29">
        <v>53</v>
      </c>
      <c r="C12" s="79">
        <f t="shared" si="0"/>
        <v>9.7247706422018354E-2</v>
      </c>
      <c r="D12" s="29">
        <v>61</v>
      </c>
      <c r="E12" s="79">
        <f t="shared" si="1"/>
        <v>0.10099337748344371</v>
      </c>
      <c r="F12" s="29">
        <v>83</v>
      </c>
      <c r="G12" s="79">
        <f t="shared" si="2"/>
        <v>0.18322295805739514</v>
      </c>
      <c r="H12" s="29">
        <v>81</v>
      </c>
      <c r="I12" s="79">
        <f t="shared" si="3"/>
        <v>0.15254237288135594</v>
      </c>
      <c r="J12" s="29">
        <v>53</v>
      </c>
      <c r="K12" s="79">
        <f t="shared" si="4"/>
        <v>0.10728744939271255</v>
      </c>
      <c r="L12" s="29">
        <v>66</v>
      </c>
      <c r="M12" s="79">
        <f t="shared" si="5"/>
        <v>0.11558669001751314</v>
      </c>
      <c r="N12" s="29">
        <v>70</v>
      </c>
      <c r="O12" s="79">
        <f t="shared" si="6"/>
        <v>0.15625</v>
      </c>
      <c r="P12" s="29">
        <v>56</v>
      </c>
      <c r="Q12" s="79">
        <f t="shared" si="7"/>
        <v>0.11267605633802817</v>
      </c>
      <c r="R12" s="29">
        <f t="shared" si="8"/>
        <v>523</v>
      </c>
      <c r="S12" s="79">
        <f t="shared" si="9"/>
        <v>0.12623702630943762</v>
      </c>
    </row>
    <row r="13" spans="1:19">
      <c r="A13" s="64" t="s">
        <v>56</v>
      </c>
      <c r="B13" s="29">
        <v>17</v>
      </c>
      <c r="C13" s="79">
        <f t="shared" si="0"/>
        <v>3.1192660550458717E-2</v>
      </c>
      <c r="D13" s="29">
        <v>18</v>
      </c>
      <c r="E13" s="79">
        <f t="shared" si="1"/>
        <v>2.9801324503311258E-2</v>
      </c>
      <c r="F13" s="29">
        <v>16</v>
      </c>
      <c r="G13" s="79">
        <f t="shared" si="2"/>
        <v>3.5320088300220751E-2</v>
      </c>
      <c r="H13" s="29">
        <v>21</v>
      </c>
      <c r="I13" s="79">
        <f t="shared" si="3"/>
        <v>3.954802259887006E-2</v>
      </c>
      <c r="J13" s="29">
        <v>10</v>
      </c>
      <c r="K13" s="79">
        <f t="shared" si="4"/>
        <v>2.0242914979757085E-2</v>
      </c>
      <c r="L13" s="29">
        <v>29</v>
      </c>
      <c r="M13" s="79">
        <f t="shared" si="5"/>
        <v>5.0788091068301226E-2</v>
      </c>
      <c r="N13" s="29">
        <v>31</v>
      </c>
      <c r="O13" s="79">
        <f t="shared" si="6"/>
        <v>6.9196428571428575E-2</v>
      </c>
      <c r="P13" s="29">
        <v>23</v>
      </c>
      <c r="Q13" s="79">
        <f t="shared" si="7"/>
        <v>4.6277665995975853E-2</v>
      </c>
      <c r="R13" s="29">
        <f t="shared" si="8"/>
        <v>165</v>
      </c>
      <c r="S13" s="79">
        <f t="shared" si="9"/>
        <v>3.9826212889210719E-2</v>
      </c>
    </row>
    <row r="14" spans="1:19">
      <c r="A14" s="64" t="s">
        <v>42</v>
      </c>
      <c r="B14" s="29">
        <v>235</v>
      </c>
      <c r="C14" s="79">
        <f t="shared" si="0"/>
        <v>0.43119266055045874</v>
      </c>
      <c r="D14" s="29">
        <v>267</v>
      </c>
      <c r="E14" s="79">
        <f t="shared" si="1"/>
        <v>0.44205298013245031</v>
      </c>
      <c r="F14" s="29">
        <v>129</v>
      </c>
      <c r="G14" s="79">
        <f t="shared" si="2"/>
        <v>0.28476821192052981</v>
      </c>
      <c r="H14" s="29">
        <v>192</v>
      </c>
      <c r="I14" s="79">
        <f t="shared" si="3"/>
        <v>0.3615819209039548</v>
      </c>
      <c r="J14" s="29">
        <v>204</v>
      </c>
      <c r="K14" s="79">
        <f t="shared" si="4"/>
        <v>0.41295546558704455</v>
      </c>
      <c r="L14" s="29">
        <v>237</v>
      </c>
      <c r="M14" s="79">
        <f t="shared" si="5"/>
        <v>0.41506129597197899</v>
      </c>
      <c r="N14" s="29">
        <v>159</v>
      </c>
      <c r="O14" s="79">
        <f t="shared" si="6"/>
        <v>0.3549107142857143</v>
      </c>
      <c r="P14" s="29">
        <v>165</v>
      </c>
      <c r="Q14" s="79">
        <f t="shared" si="7"/>
        <v>0.33199195171026158</v>
      </c>
      <c r="R14" s="29">
        <f t="shared" si="8"/>
        <v>1588</v>
      </c>
      <c r="S14" s="79">
        <f t="shared" si="9"/>
        <v>0.38329712768525226</v>
      </c>
    </row>
    <row r="15" spans="1:19">
      <c r="A15" s="64" t="s">
        <v>57</v>
      </c>
      <c r="B15" s="29">
        <v>16</v>
      </c>
      <c r="C15" s="79">
        <f t="shared" si="0"/>
        <v>2.9357798165137616E-2</v>
      </c>
      <c r="D15" s="29">
        <v>6</v>
      </c>
      <c r="E15" s="79">
        <f t="shared" si="1"/>
        <v>9.9337748344370865E-3</v>
      </c>
      <c r="F15" s="29">
        <v>6</v>
      </c>
      <c r="G15" s="79">
        <f t="shared" si="2"/>
        <v>1.3245033112582781E-2</v>
      </c>
      <c r="H15" s="29">
        <v>2</v>
      </c>
      <c r="I15" s="79">
        <f t="shared" si="3"/>
        <v>3.766478342749529E-3</v>
      </c>
      <c r="J15" s="29">
        <v>6</v>
      </c>
      <c r="K15" s="79">
        <f t="shared" si="4"/>
        <v>1.2145748987854251E-2</v>
      </c>
      <c r="L15" s="29">
        <v>3</v>
      </c>
      <c r="M15" s="79">
        <f t="shared" si="5"/>
        <v>5.2539404553415062E-3</v>
      </c>
      <c r="N15" s="29">
        <v>14</v>
      </c>
      <c r="O15" s="79">
        <f t="shared" si="6"/>
        <v>3.125E-2</v>
      </c>
      <c r="P15" s="29">
        <v>13</v>
      </c>
      <c r="Q15" s="79">
        <f t="shared" si="7"/>
        <v>2.6156941649899398E-2</v>
      </c>
      <c r="R15" s="29">
        <f t="shared" si="8"/>
        <v>66</v>
      </c>
      <c r="S15" s="79">
        <f t="shared" si="9"/>
        <v>1.5930485155684286E-2</v>
      </c>
    </row>
    <row r="16" spans="1:19">
      <c r="A16" s="64" t="s">
        <v>45</v>
      </c>
      <c r="B16" s="29">
        <v>46</v>
      </c>
      <c r="C16" s="79">
        <f t="shared" si="0"/>
        <v>8.4403669724770647E-2</v>
      </c>
      <c r="D16" s="29">
        <v>50</v>
      </c>
      <c r="E16" s="79">
        <f t="shared" si="1"/>
        <v>8.2781456953642391E-2</v>
      </c>
      <c r="F16" s="29">
        <v>77</v>
      </c>
      <c r="G16" s="79">
        <f t="shared" si="2"/>
        <v>0.16997792494481237</v>
      </c>
      <c r="H16" s="29">
        <v>86</v>
      </c>
      <c r="I16" s="79">
        <f t="shared" si="3"/>
        <v>0.16195856873822975</v>
      </c>
      <c r="J16" s="29">
        <v>39</v>
      </c>
      <c r="K16" s="79">
        <f t="shared" si="4"/>
        <v>7.8947368421052627E-2</v>
      </c>
      <c r="L16" s="29">
        <v>45</v>
      </c>
      <c r="M16" s="79">
        <f t="shared" si="5"/>
        <v>7.8809106830122586E-2</v>
      </c>
      <c r="N16" s="29">
        <v>55</v>
      </c>
      <c r="O16" s="79">
        <f t="shared" si="6"/>
        <v>0.12276785714285714</v>
      </c>
      <c r="P16" s="29">
        <v>76</v>
      </c>
      <c r="Q16" s="79">
        <f t="shared" si="7"/>
        <v>0.15291750503018109</v>
      </c>
      <c r="R16" s="29">
        <f t="shared" si="8"/>
        <v>474</v>
      </c>
      <c r="S16" s="79">
        <f t="shared" si="9"/>
        <v>0.11440984793627806</v>
      </c>
    </row>
    <row r="17" spans="1:19">
      <c r="A17" s="64" t="s">
        <v>37</v>
      </c>
      <c r="B17" s="29">
        <v>11</v>
      </c>
      <c r="C17" s="79">
        <f t="shared" si="0"/>
        <v>2.0183486238532111E-2</v>
      </c>
      <c r="D17" s="29">
        <v>19</v>
      </c>
      <c r="E17" s="79">
        <f t="shared" si="1"/>
        <v>3.1456953642384107E-2</v>
      </c>
      <c r="F17" s="29">
        <v>12</v>
      </c>
      <c r="G17" s="79">
        <f t="shared" si="2"/>
        <v>2.6490066225165563E-2</v>
      </c>
      <c r="H17" s="29">
        <v>13</v>
      </c>
      <c r="I17" s="79">
        <f t="shared" si="3"/>
        <v>2.4482109227871938E-2</v>
      </c>
      <c r="J17" s="29">
        <v>16</v>
      </c>
      <c r="K17" s="79">
        <f t="shared" si="4"/>
        <v>3.2388663967611336E-2</v>
      </c>
      <c r="L17" s="29">
        <v>31</v>
      </c>
      <c r="M17" s="79">
        <f t="shared" si="5"/>
        <v>5.4290718038528897E-2</v>
      </c>
      <c r="N17" s="29">
        <v>15</v>
      </c>
      <c r="O17" s="79">
        <f t="shared" si="6"/>
        <v>3.3482142857142856E-2</v>
      </c>
      <c r="P17" s="29">
        <v>30</v>
      </c>
      <c r="Q17" s="79">
        <f t="shared" si="7"/>
        <v>6.0362173038229376E-2</v>
      </c>
      <c r="R17" s="29">
        <f t="shared" si="8"/>
        <v>147</v>
      </c>
      <c r="S17" s="79">
        <f t="shared" si="9"/>
        <v>3.5481535119478637E-2</v>
      </c>
    </row>
    <row r="18" spans="1:19">
      <c r="A18" s="64" t="s">
        <v>38</v>
      </c>
      <c r="B18" s="29">
        <v>9</v>
      </c>
      <c r="C18" s="79">
        <f t="shared" si="0"/>
        <v>1.6513761467889909E-2</v>
      </c>
      <c r="D18" s="29">
        <v>8</v>
      </c>
      <c r="E18" s="79">
        <f t="shared" si="1"/>
        <v>1.3245033112582781E-2</v>
      </c>
      <c r="F18" s="29">
        <v>4</v>
      </c>
      <c r="G18" s="79">
        <f t="shared" si="2"/>
        <v>8.8300220750551876E-3</v>
      </c>
      <c r="H18" s="29">
        <v>7</v>
      </c>
      <c r="I18" s="79">
        <f t="shared" si="3"/>
        <v>1.3182674199623353E-2</v>
      </c>
      <c r="J18" s="29">
        <v>12</v>
      </c>
      <c r="K18" s="79">
        <f t="shared" si="4"/>
        <v>2.4291497975708502E-2</v>
      </c>
      <c r="L18" s="29">
        <v>5</v>
      </c>
      <c r="M18" s="79">
        <f t="shared" si="5"/>
        <v>8.7565674255691769E-3</v>
      </c>
      <c r="N18" s="29">
        <v>2</v>
      </c>
      <c r="O18" s="79">
        <f t="shared" si="6"/>
        <v>4.464285714285714E-3</v>
      </c>
      <c r="P18" s="29">
        <v>4</v>
      </c>
      <c r="Q18" s="79">
        <f t="shared" si="7"/>
        <v>8.0482897384305842E-3</v>
      </c>
      <c r="R18" s="29">
        <f t="shared" si="8"/>
        <v>51</v>
      </c>
      <c r="S18" s="79">
        <f t="shared" si="9"/>
        <v>1.2309920347574221E-2</v>
      </c>
    </row>
    <row r="19" spans="1:19">
      <c r="A19" s="56"/>
      <c r="B19" s="56"/>
      <c r="C19" s="57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44" spans="1:24" ht="25.8">
      <c r="B44" s="82" t="s">
        <v>58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4"/>
    </row>
    <row r="47" spans="1:24" ht="30" customHeight="1">
      <c r="A47" s="59" t="s">
        <v>40</v>
      </c>
      <c r="B47" s="59" t="s">
        <v>41</v>
      </c>
      <c r="C47" s="59" t="s">
        <v>59</v>
      </c>
      <c r="D47" s="60">
        <v>1</v>
      </c>
      <c r="E47" s="60">
        <v>2</v>
      </c>
      <c r="F47" s="60">
        <v>3</v>
      </c>
      <c r="G47" s="60">
        <v>4</v>
      </c>
      <c r="H47" s="60">
        <v>5</v>
      </c>
      <c r="I47" s="60">
        <v>6</v>
      </c>
      <c r="J47" s="60">
        <v>7</v>
      </c>
      <c r="K47" s="60">
        <v>8</v>
      </c>
      <c r="L47" s="60">
        <v>9</v>
      </c>
      <c r="M47" s="60">
        <v>10</v>
      </c>
      <c r="N47" s="60">
        <v>11</v>
      </c>
      <c r="O47" s="60">
        <v>12</v>
      </c>
      <c r="P47" s="60">
        <v>13</v>
      </c>
      <c r="Q47" s="63"/>
      <c r="R47" s="63"/>
      <c r="S47" s="63"/>
      <c r="T47" s="63"/>
      <c r="U47" s="63"/>
      <c r="V47" s="63"/>
      <c r="W47" s="63"/>
      <c r="X47" s="63"/>
    </row>
    <row r="48" spans="1:24" ht="15.6">
      <c r="A48" s="64" t="s">
        <v>42</v>
      </c>
      <c r="B48" s="85">
        <f>+R14</f>
        <v>1588</v>
      </c>
      <c r="C48" s="86">
        <f t="shared" ref="C48:C55" si="10">+B48/$B$56</f>
        <v>0.38807429130009774</v>
      </c>
      <c r="D48" s="87">
        <f>+B48/1</f>
        <v>1588</v>
      </c>
      <c r="E48" s="87">
        <f t="shared" ref="E48:E54" si="11">B48/2</f>
        <v>794</v>
      </c>
      <c r="F48" s="87">
        <f t="shared" ref="F48:F54" si="12">B48/3</f>
        <v>529.33333333333337</v>
      </c>
      <c r="G48" s="87">
        <f t="shared" ref="G48:G54" si="13">B48/4</f>
        <v>397</v>
      </c>
      <c r="H48" s="87">
        <f t="shared" ref="H48:H54" si="14">B48/5</f>
        <v>317.60000000000002</v>
      </c>
      <c r="I48" s="87">
        <f t="shared" ref="I48:I54" si="15">B48/6</f>
        <v>264.66666666666669</v>
      </c>
      <c r="J48" s="65">
        <f t="shared" ref="J48:J54" si="16">B48/7</f>
        <v>226.85714285714286</v>
      </c>
      <c r="K48" s="65">
        <f t="shared" ref="K48:K54" si="17">B48/8</f>
        <v>198.5</v>
      </c>
      <c r="L48" s="65">
        <f t="shared" ref="L48:L54" si="18">B48/9</f>
        <v>176.44444444444446</v>
      </c>
      <c r="M48" s="65">
        <f t="shared" ref="M48:M54" si="19">B48/10</f>
        <v>158.80000000000001</v>
      </c>
      <c r="N48" s="65">
        <f t="shared" ref="N48:N54" si="20">B48/11</f>
        <v>144.36363636363637</v>
      </c>
      <c r="O48" s="65">
        <f t="shared" ref="O48:O54" si="21">B48/12</f>
        <v>132.33333333333334</v>
      </c>
      <c r="P48" s="65">
        <f t="shared" ref="P48:P54" si="22">B48/13</f>
        <v>122.15384615384616</v>
      </c>
      <c r="Q48" s="68"/>
      <c r="R48" s="68"/>
      <c r="S48" s="68"/>
      <c r="T48" s="68"/>
      <c r="U48" s="68"/>
      <c r="V48" s="68"/>
      <c r="W48" s="68"/>
      <c r="X48" s="68"/>
    </row>
    <row r="49" spans="1:24" ht="15.6">
      <c r="A49" s="64" t="s">
        <v>43</v>
      </c>
      <c r="B49" s="85">
        <f>+R11</f>
        <v>868</v>
      </c>
      <c r="C49" s="86">
        <f t="shared" si="10"/>
        <v>0.21212121212121213</v>
      </c>
      <c r="D49" s="87">
        <f t="shared" ref="D49:D54" si="23">B49/1</f>
        <v>868</v>
      </c>
      <c r="E49" s="87">
        <f t="shared" si="11"/>
        <v>434</v>
      </c>
      <c r="F49" s="87">
        <f t="shared" si="12"/>
        <v>289.33333333333331</v>
      </c>
      <c r="G49" s="65">
        <f t="shared" si="13"/>
        <v>217</v>
      </c>
      <c r="H49" s="65">
        <f t="shared" si="14"/>
        <v>173.6</v>
      </c>
      <c r="I49" s="65">
        <f t="shared" si="15"/>
        <v>144.66666666666666</v>
      </c>
      <c r="J49" s="65">
        <f t="shared" si="16"/>
        <v>124</v>
      </c>
      <c r="K49" s="65">
        <f t="shared" si="17"/>
        <v>108.5</v>
      </c>
      <c r="L49" s="65">
        <f t="shared" si="18"/>
        <v>96.444444444444443</v>
      </c>
      <c r="M49" s="65">
        <f t="shared" si="19"/>
        <v>86.8</v>
      </c>
      <c r="N49" s="65">
        <f t="shared" si="20"/>
        <v>78.909090909090907</v>
      </c>
      <c r="O49" s="65">
        <f t="shared" si="21"/>
        <v>72.333333333333329</v>
      </c>
      <c r="P49" s="65">
        <f t="shared" si="22"/>
        <v>66.769230769230774</v>
      </c>
      <c r="Q49" s="68"/>
      <c r="R49" s="68"/>
      <c r="S49" s="68"/>
      <c r="T49" s="68"/>
      <c r="U49" s="68"/>
      <c r="V49" s="68"/>
      <c r="W49" s="68"/>
      <c r="X49" s="68"/>
    </row>
    <row r="50" spans="1:24" ht="15.6">
      <c r="A50" s="64" t="s">
        <v>55</v>
      </c>
      <c r="B50" s="85">
        <f>+R12</f>
        <v>523</v>
      </c>
      <c r="C50" s="86">
        <f t="shared" si="10"/>
        <v>0.12781036168132942</v>
      </c>
      <c r="D50" s="87">
        <f t="shared" si="23"/>
        <v>523</v>
      </c>
      <c r="E50" s="87">
        <f t="shared" si="11"/>
        <v>261.5</v>
      </c>
      <c r="F50" s="65">
        <f t="shared" si="12"/>
        <v>174.33333333333334</v>
      </c>
      <c r="G50" s="65">
        <f t="shared" si="13"/>
        <v>130.75</v>
      </c>
      <c r="H50" s="65">
        <f t="shared" si="14"/>
        <v>104.6</v>
      </c>
      <c r="I50" s="65">
        <f t="shared" si="15"/>
        <v>87.166666666666671</v>
      </c>
      <c r="J50" s="65">
        <f t="shared" si="16"/>
        <v>74.714285714285708</v>
      </c>
      <c r="K50" s="65">
        <f t="shared" si="17"/>
        <v>65.375</v>
      </c>
      <c r="L50" s="65">
        <f t="shared" si="18"/>
        <v>58.111111111111114</v>
      </c>
      <c r="M50" s="65">
        <f t="shared" si="19"/>
        <v>52.3</v>
      </c>
      <c r="N50" s="65">
        <f t="shared" si="20"/>
        <v>47.545454545454547</v>
      </c>
      <c r="O50" s="65">
        <f t="shared" si="21"/>
        <v>43.583333333333336</v>
      </c>
      <c r="P50" s="65">
        <f t="shared" si="22"/>
        <v>40.230769230769234</v>
      </c>
      <c r="Q50" s="68"/>
      <c r="R50" s="68"/>
      <c r="S50" s="68"/>
      <c r="T50" s="68"/>
      <c r="U50" s="68"/>
      <c r="V50" s="68"/>
      <c r="W50" s="68"/>
      <c r="X50" s="68"/>
    </row>
    <row r="51" spans="1:24" ht="15.6">
      <c r="A51" s="64" t="s">
        <v>45</v>
      </c>
      <c r="B51" s="85">
        <f>+R16</f>
        <v>474</v>
      </c>
      <c r="C51" s="86">
        <f t="shared" si="10"/>
        <v>0.1158357771260997</v>
      </c>
      <c r="D51" s="87">
        <f t="shared" si="23"/>
        <v>474</v>
      </c>
      <c r="E51" s="65">
        <f t="shared" si="11"/>
        <v>237</v>
      </c>
      <c r="F51" s="65">
        <f t="shared" si="12"/>
        <v>158</v>
      </c>
      <c r="G51" s="65">
        <f t="shared" si="13"/>
        <v>118.5</v>
      </c>
      <c r="H51" s="65">
        <f t="shared" si="14"/>
        <v>94.8</v>
      </c>
      <c r="I51" s="65">
        <f t="shared" si="15"/>
        <v>79</v>
      </c>
      <c r="J51" s="65">
        <f t="shared" si="16"/>
        <v>67.714285714285708</v>
      </c>
      <c r="K51" s="65">
        <f t="shared" si="17"/>
        <v>59.25</v>
      </c>
      <c r="L51" s="65">
        <f t="shared" si="18"/>
        <v>52.666666666666664</v>
      </c>
      <c r="M51" s="65">
        <f t="shared" si="19"/>
        <v>47.4</v>
      </c>
      <c r="N51" s="65">
        <f t="shared" si="20"/>
        <v>43.090909090909093</v>
      </c>
      <c r="O51" s="65">
        <f t="shared" si="21"/>
        <v>39.5</v>
      </c>
      <c r="P51" s="65">
        <f t="shared" si="22"/>
        <v>36.46153846153846</v>
      </c>
      <c r="Q51" s="68"/>
      <c r="R51" s="68"/>
      <c r="S51" s="68"/>
      <c r="T51" s="68"/>
      <c r="U51" s="68"/>
      <c r="V51" s="68"/>
      <c r="W51" s="68"/>
      <c r="X51" s="68"/>
    </row>
    <row r="52" spans="1:24" ht="15.6">
      <c r="A52" s="64" t="s">
        <v>54</v>
      </c>
      <c r="B52" s="85">
        <f>+R10</f>
        <v>261</v>
      </c>
      <c r="C52" s="86">
        <f t="shared" si="10"/>
        <v>6.378299120234604E-2</v>
      </c>
      <c r="D52" s="87">
        <f t="shared" si="23"/>
        <v>261</v>
      </c>
      <c r="E52" s="65">
        <f t="shared" si="11"/>
        <v>130.5</v>
      </c>
      <c r="F52" s="65">
        <f t="shared" si="12"/>
        <v>87</v>
      </c>
      <c r="G52" s="65">
        <f t="shared" si="13"/>
        <v>65.25</v>
      </c>
      <c r="H52" s="65">
        <f t="shared" si="14"/>
        <v>52.2</v>
      </c>
      <c r="I52" s="65">
        <f t="shared" si="15"/>
        <v>43.5</v>
      </c>
      <c r="J52" s="65">
        <f t="shared" si="16"/>
        <v>37.285714285714285</v>
      </c>
      <c r="K52" s="65">
        <f t="shared" si="17"/>
        <v>32.625</v>
      </c>
      <c r="L52" s="65">
        <f t="shared" si="18"/>
        <v>29</v>
      </c>
      <c r="M52" s="65">
        <f t="shared" si="19"/>
        <v>26.1</v>
      </c>
      <c r="N52" s="65">
        <f t="shared" si="20"/>
        <v>23.727272727272727</v>
      </c>
      <c r="O52" s="65">
        <f t="shared" si="21"/>
        <v>21.75</v>
      </c>
      <c r="P52" s="65">
        <f t="shared" si="22"/>
        <v>20.076923076923077</v>
      </c>
      <c r="Q52" s="68"/>
      <c r="R52" s="68"/>
      <c r="S52" s="68"/>
      <c r="T52" s="68"/>
      <c r="U52" s="68"/>
      <c r="V52" s="68"/>
      <c r="W52" s="68"/>
      <c r="X52" s="68"/>
    </row>
    <row r="53" spans="1:24" ht="15.6">
      <c r="A53" s="88" t="s">
        <v>56</v>
      </c>
      <c r="B53" s="85">
        <f>+R13</f>
        <v>165</v>
      </c>
      <c r="C53" s="86">
        <f t="shared" si="10"/>
        <v>4.0322580645161289E-2</v>
      </c>
      <c r="D53" s="65">
        <f t="shared" si="23"/>
        <v>165</v>
      </c>
      <c r="E53" s="65">
        <f t="shared" si="11"/>
        <v>82.5</v>
      </c>
      <c r="F53" s="65">
        <f t="shared" si="12"/>
        <v>55</v>
      </c>
      <c r="G53" s="65">
        <f t="shared" si="13"/>
        <v>41.25</v>
      </c>
      <c r="H53" s="65">
        <f t="shared" si="14"/>
        <v>33</v>
      </c>
      <c r="I53" s="65">
        <f t="shared" si="15"/>
        <v>27.5</v>
      </c>
      <c r="J53" s="65">
        <f t="shared" si="16"/>
        <v>23.571428571428573</v>
      </c>
      <c r="K53" s="65">
        <f t="shared" si="17"/>
        <v>20.625</v>
      </c>
      <c r="L53" s="65">
        <f t="shared" si="18"/>
        <v>18.333333333333332</v>
      </c>
      <c r="M53" s="65">
        <f t="shared" si="19"/>
        <v>16.5</v>
      </c>
      <c r="N53" s="65">
        <f t="shared" si="20"/>
        <v>15</v>
      </c>
      <c r="O53" s="65">
        <f t="shared" si="21"/>
        <v>13.75</v>
      </c>
      <c r="P53" s="65">
        <f t="shared" si="22"/>
        <v>12.692307692307692</v>
      </c>
      <c r="Q53" s="68"/>
      <c r="R53" s="68"/>
      <c r="S53" s="68"/>
      <c r="T53" s="68"/>
      <c r="U53" s="68"/>
      <c r="V53" s="68"/>
      <c r="W53" s="68"/>
      <c r="X53" s="68"/>
    </row>
    <row r="54" spans="1:24" ht="15.6">
      <c r="A54" s="88" t="s">
        <v>57</v>
      </c>
      <c r="B54" s="85">
        <f>+R15</f>
        <v>66</v>
      </c>
      <c r="C54" s="86">
        <f t="shared" si="10"/>
        <v>1.6129032258064516E-2</v>
      </c>
      <c r="D54" s="65">
        <f t="shared" si="23"/>
        <v>66</v>
      </c>
      <c r="E54" s="65">
        <f t="shared" si="11"/>
        <v>33</v>
      </c>
      <c r="F54" s="65">
        <f t="shared" si="12"/>
        <v>22</v>
      </c>
      <c r="G54" s="65">
        <f t="shared" si="13"/>
        <v>16.5</v>
      </c>
      <c r="H54" s="65">
        <f t="shared" si="14"/>
        <v>13.2</v>
      </c>
      <c r="I54" s="65">
        <f t="shared" si="15"/>
        <v>11</v>
      </c>
      <c r="J54" s="65">
        <f t="shared" si="16"/>
        <v>9.4285714285714288</v>
      </c>
      <c r="K54" s="65">
        <f t="shared" si="17"/>
        <v>8.25</v>
      </c>
      <c r="L54" s="65">
        <f t="shared" si="18"/>
        <v>7.333333333333333</v>
      </c>
      <c r="M54" s="65">
        <f t="shared" si="19"/>
        <v>6.6</v>
      </c>
      <c r="N54" s="65">
        <f t="shared" si="20"/>
        <v>6</v>
      </c>
      <c r="O54" s="65">
        <f t="shared" si="21"/>
        <v>5.5</v>
      </c>
      <c r="P54" s="65">
        <f t="shared" si="22"/>
        <v>5.0769230769230766</v>
      </c>
      <c r="Q54" s="68"/>
      <c r="R54" s="68"/>
      <c r="S54" s="68"/>
      <c r="T54" s="68"/>
      <c r="U54" s="68"/>
      <c r="V54" s="68"/>
      <c r="W54" s="68"/>
      <c r="X54" s="68"/>
    </row>
    <row r="55" spans="1:24" ht="15.6">
      <c r="A55" s="69" t="s">
        <v>49</v>
      </c>
      <c r="B55" s="85">
        <f>+R17</f>
        <v>147</v>
      </c>
      <c r="C55" s="89">
        <f t="shared" si="10"/>
        <v>3.5923753665689152E-2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68"/>
      <c r="R55" s="68"/>
      <c r="S55" s="68"/>
      <c r="T55" s="68"/>
      <c r="U55" s="68"/>
      <c r="V55" s="68"/>
      <c r="W55" s="68"/>
      <c r="X55" s="68"/>
    </row>
    <row r="56" spans="1:24" ht="16.2">
      <c r="A56" s="72" t="s">
        <v>5</v>
      </c>
      <c r="B56" s="73">
        <f>SUM(B48:B55)</f>
        <v>4092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8" spans="1:24">
      <c r="A58" s="76"/>
    </row>
    <row r="59" spans="1:24" ht="30.75" customHeight="1">
      <c r="A59" s="59" t="s">
        <v>40</v>
      </c>
      <c r="B59" s="161" t="s">
        <v>50</v>
      </c>
      <c r="C59" s="161"/>
    </row>
    <row r="60" spans="1:24">
      <c r="A60" s="90" t="s">
        <v>42</v>
      </c>
      <c r="B60" s="166">
        <v>6</v>
      </c>
      <c r="C60" s="166"/>
    </row>
    <row r="61" spans="1:24">
      <c r="A61" s="90" t="s">
        <v>43</v>
      </c>
      <c r="B61" s="166">
        <v>3</v>
      </c>
      <c r="C61" s="166"/>
    </row>
    <row r="62" spans="1:24">
      <c r="A62" s="90" t="s">
        <v>55</v>
      </c>
      <c r="B62" s="166">
        <v>2</v>
      </c>
      <c r="C62" s="166"/>
    </row>
    <row r="63" spans="1:24">
      <c r="A63" s="90" t="s">
        <v>45</v>
      </c>
      <c r="B63" s="166">
        <v>1</v>
      </c>
      <c r="C63" s="166"/>
    </row>
    <row r="64" spans="1:24">
      <c r="A64" s="90" t="s">
        <v>54</v>
      </c>
      <c r="B64" s="166">
        <v>1</v>
      </c>
      <c r="C64" s="166"/>
    </row>
  </sheetData>
  <mergeCells count="20">
    <mergeCell ref="B5:E5"/>
    <mergeCell ref="F5:I5"/>
    <mergeCell ref="J5:M5"/>
    <mergeCell ref="N5:Q5"/>
    <mergeCell ref="R5:S5"/>
    <mergeCell ref="L6:M6"/>
    <mergeCell ref="N6:O6"/>
    <mergeCell ref="P6:Q6"/>
    <mergeCell ref="R6:S6"/>
    <mergeCell ref="B59:C59"/>
    <mergeCell ref="B6:C6"/>
    <mergeCell ref="D6:E6"/>
    <mergeCell ref="F6:G6"/>
    <mergeCell ref="H6:I6"/>
    <mergeCell ref="J6:K6"/>
    <mergeCell ref="B60:C60"/>
    <mergeCell ref="B61:C61"/>
    <mergeCell ref="B62:C62"/>
    <mergeCell ref="B63:C63"/>
    <mergeCell ref="B64:C64"/>
  </mergeCells>
  <pageMargins left="0.75" right="0.75" top="0.3" bottom="0.32013888888888897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FF"/>
  </sheetPr>
  <dimension ref="B4:M18"/>
  <sheetViews>
    <sheetView tabSelected="1" topLeftCell="A4" workbookViewId="0">
      <selection activeCell="C16" sqref="C16"/>
    </sheetView>
  </sheetViews>
  <sheetFormatPr baseColWidth="10" defaultColWidth="9.109375" defaultRowHeight="14.4"/>
  <cols>
    <col min="1" max="1" width="1.33203125"/>
    <col min="2" max="2" width="10.88671875" customWidth="1"/>
    <col min="3" max="3" width="6.88671875" customWidth="1"/>
    <col min="4" max="4" width="9" customWidth="1"/>
    <col min="5" max="5" width="7.88671875" customWidth="1"/>
    <col min="6" max="6" width="6.5546875" customWidth="1"/>
    <col min="7" max="7" width="7.44140625" customWidth="1"/>
    <col min="8" max="8" width="8.33203125" bestFit="1" customWidth="1"/>
    <col min="9" max="9" width="3" customWidth="1"/>
    <col min="11" max="11" width="5" customWidth="1"/>
  </cols>
  <sheetData>
    <row r="4" spans="2:13" ht="25.8">
      <c r="C4" s="91" t="s">
        <v>60</v>
      </c>
      <c r="D4" s="91"/>
      <c r="E4" s="91"/>
      <c r="F4" s="91"/>
      <c r="G4" s="91"/>
    </row>
    <row r="5" spans="2:13" ht="21">
      <c r="B5" s="118"/>
      <c r="C5" s="171">
        <v>2011</v>
      </c>
      <c r="D5" s="171"/>
      <c r="E5" s="171"/>
      <c r="F5" s="172">
        <v>2015</v>
      </c>
      <c r="G5" s="172"/>
      <c r="H5" s="172"/>
      <c r="J5" s="133"/>
      <c r="K5" s="98"/>
      <c r="L5" s="134">
        <v>2011</v>
      </c>
      <c r="M5" s="134">
        <v>2015</v>
      </c>
    </row>
    <row r="6" spans="2:13" ht="16.2">
      <c r="B6" s="118"/>
      <c r="C6" s="119" t="s">
        <v>61</v>
      </c>
      <c r="D6" s="119" t="s">
        <v>59</v>
      </c>
      <c r="E6" s="119" t="s">
        <v>62</v>
      </c>
      <c r="F6" s="120" t="s">
        <v>61</v>
      </c>
      <c r="G6" s="120" t="s">
        <v>59</v>
      </c>
      <c r="H6" s="120" t="s">
        <v>62</v>
      </c>
      <c r="J6" s="170" t="s">
        <v>67</v>
      </c>
      <c r="K6" s="170"/>
      <c r="L6" s="99">
        <v>7108</v>
      </c>
      <c r="M6" s="99">
        <f>'2015'!R8</f>
        <v>7247</v>
      </c>
    </row>
    <row r="7" spans="2:13" ht="16.2">
      <c r="B7" s="121" t="s">
        <v>42</v>
      </c>
      <c r="C7" s="122">
        <v>1588</v>
      </c>
      <c r="D7" s="123">
        <f>+C7/($L$7-$C$17)</f>
        <v>0.38807429130009774</v>
      </c>
      <c r="E7" s="124">
        <v>6</v>
      </c>
      <c r="F7" s="125">
        <f>'2015'!B42</f>
        <v>2070</v>
      </c>
      <c r="G7" s="126">
        <f t="shared" ref="G7:G13" si="0">F7/($M$7-$F$17)</f>
        <v>0.48240503379165695</v>
      </c>
      <c r="H7" s="132">
        <v>7</v>
      </c>
      <c r="J7" s="170" t="s">
        <v>68</v>
      </c>
      <c r="K7" s="170"/>
      <c r="L7" s="99">
        <v>4143</v>
      </c>
      <c r="M7" s="99">
        <f>'2015'!R11</f>
        <v>4311</v>
      </c>
    </row>
    <row r="8" spans="2:13" ht="16.2">
      <c r="B8" s="121" t="s">
        <v>43</v>
      </c>
      <c r="C8" s="127">
        <v>868</v>
      </c>
      <c r="D8" s="123">
        <f>+C8/($L$7-$C$17)</f>
        <v>0.21212121212121213</v>
      </c>
      <c r="E8" s="124">
        <v>3</v>
      </c>
      <c r="F8" s="125">
        <f>'2015'!C44</f>
        <v>493</v>
      </c>
      <c r="G8" s="126">
        <f t="shared" si="0"/>
        <v>0.11489163365182942</v>
      </c>
      <c r="H8" s="132">
        <v>1</v>
      </c>
      <c r="J8" s="170" t="s">
        <v>69</v>
      </c>
      <c r="K8" s="170"/>
      <c r="L8" s="100">
        <f>+L7/L6</f>
        <v>0.58286437816544734</v>
      </c>
      <c r="M8" s="100">
        <f>'2015'!S11</f>
        <v>0.59486684145163515</v>
      </c>
    </row>
    <row r="9" spans="2:13" ht="16.2">
      <c r="B9" s="121" t="s">
        <v>44</v>
      </c>
      <c r="C9" s="127">
        <v>623</v>
      </c>
      <c r="D9" s="123">
        <f>+C9/($L$7-$C$17)</f>
        <v>0.15224828934506354</v>
      </c>
      <c r="E9" s="124">
        <v>2</v>
      </c>
      <c r="F9" s="125">
        <f>'2015'!B43</f>
        <v>547</v>
      </c>
      <c r="G9" s="126">
        <f t="shared" si="0"/>
        <v>0.12747611279422047</v>
      </c>
      <c r="H9" s="132">
        <v>2</v>
      </c>
      <c r="J9" s="170" t="s">
        <v>70</v>
      </c>
      <c r="K9" s="170"/>
      <c r="L9" s="101">
        <f>1-L8</f>
        <v>0.41713562183455266</v>
      </c>
      <c r="M9" s="101">
        <f>1-M8</f>
        <v>0.40513315854836485</v>
      </c>
    </row>
    <row r="10" spans="2:13" ht="15.6">
      <c r="B10" s="121" t="s">
        <v>45</v>
      </c>
      <c r="C10" s="127">
        <v>474</v>
      </c>
      <c r="D10" s="123">
        <f>+C10/($L$7-$C$17)</f>
        <v>0.1158357771260997</v>
      </c>
      <c r="E10" s="124">
        <v>1</v>
      </c>
      <c r="F10" s="128">
        <f>'2015'!C46</f>
        <v>320</v>
      </c>
      <c r="G10" s="126">
        <f t="shared" si="0"/>
        <v>7.4574691214169195E-2</v>
      </c>
      <c r="H10" s="132">
        <v>1</v>
      </c>
    </row>
    <row r="11" spans="2:13" ht="15.6">
      <c r="B11" s="121" t="s">
        <v>46</v>
      </c>
      <c r="C11" s="127">
        <v>261</v>
      </c>
      <c r="D11" s="123">
        <f>+C11/($L$7-$C$17)</f>
        <v>6.378299120234604E-2</v>
      </c>
      <c r="E11" s="124">
        <v>1</v>
      </c>
      <c r="F11" s="128">
        <f>'2015'!C47</f>
        <v>300</v>
      </c>
      <c r="G11" s="126">
        <f t="shared" si="0"/>
        <v>6.9913773013283623E-2</v>
      </c>
      <c r="H11" s="132">
        <v>1</v>
      </c>
    </row>
    <row r="12" spans="2:13" ht="15.6">
      <c r="B12" s="121" t="s">
        <v>47</v>
      </c>
      <c r="C12" s="127" t="s">
        <v>82</v>
      </c>
      <c r="D12" s="127" t="s">
        <v>82</v>
      </c>
      <c r="E12" s="127" t="s">
        <v>82</v>
      </c>
      <c r="F12" s="128">
        <f>'2015'!C45</f>
        <v>396</v>
      </c>
      <c r="G12" s="126">
        <f t="shared" si="0"/>
        <v>9.2286180377534374E-2</v>
      </c>
      <c r="H12" s="132">
        <v>1</v>
      </c>
    </row>
    <row r="13" spans="2:13" ht="15.6">
      <c r="B13" s="121" t="s">
        <v>48</v>
      </c>
      <c r="C13" s="127" t="s">
        <v>82</v>
      </c>
      <c r="D13" s="127" t="s">
        <v>82</v>
      </c>
      <c r="E13" s="127" t="s">
        <v>82</v>
      </c>
      <c r="F13" s="128">
        <f>'2015'!C48</f>
        <v>92</v>
      </c>
      <c r="G13" s="126">
        <f t="shared" si="0"/>
        <v>2.1440223724073643E-2</v>
      </c>
      <c r="H13" s="132">
        <v>0</v>
      </c>
    </row>
    <row r="14" spans="2:13" ht="15.6">
      <c r="B14" s="121" t="s">
        <v>63</v>
      </c>
      <c r="C14" s="127">
        <v>165</v>
      </c>
      <c r="D14" s="123">
        <f>+C14/($L$7-$C$17)</f>
        <v>4.0322580645161289E-2</v>
      </c>
      <c r="E14" s="124">
        <v>0</v>
      </c>
      <c r="F14" s="129" t="s">
        <v>83</v>
      </c>
      <c r="G14" s="129" t="s">
        <v>83</v>
      </c>
      <c r="H14" s="131" t="s">
        <v>83</v>
      </c>
    </row>
    <row r="15" spans="2:13" ht="15.6">
      <c r="B15" s="121" t="s">
        <v>64</v>
      </c>
      <c r="C15" s="127">
        <v>66</v>
      </c>
      <c r="D15" s="123">
        <f>+C15/$L$7</f>
        <v>1.5930485155684286E-2</v>
      </c>
      <c r="E15" s="124">
        <v>0</v>
      </c>
      <c r="F15" s="129" t="s">
        <v>83</v>
      </c>
      <c r="G15" s="129" t="s">
        <v>83</v>
      </c>
      <c r="H15" s="131" t="s">
        <v>83</v>
      </c>
    </row>
    <row r="16" spans="2:13" ht="15.6">
      <c r="B16" s="121" t="s">
        <v>65</v>
      </c>
      <c r="C16" s="127">
        <v>147</v>
      </c>
      <c r="D16" s="123">
        <f>+C16/($L$7-$C$17)</f>
        <v>3.5923753665689152E-2</v>
      </c>
      <c r="E16" s="127" t="s">
        <v>82</v>
      </c>
      <c r="F16" s="128">
        <f>'2015'!R20</f>
        <v>73</v>
      </c>
      <c r="G16" s="126">
        <f>F16/($M$7-$F$17)</f>
        <v>1.7012351433232348E-2</v>
      </c>
      <c r="H16" s="130"/>
    </row>
    <row r="17" spans="2:10" ht="15.6">
      <c r="B17" s="121" t="s">
        <v>66</v>
      </c>
      <c r="C17" s="127">
        <v>51</v>
      </c>
      <c r="D17" s="123">
        <f>+C17/$L$7</f>
        <v>1.2309920347574221E-2</v>
      </c>
      <c r="E17" s="127" t="s">
        <v>82</v>
      </c>
      <c r="F17" s="128">
        <f>'2015'!R21</f>
        <v>20</v>
      </c>
      <c r="G17" s="126">
        <f>F17/4311</f>
        <v>4.6392948271862678E-3</v>
      </c>
      <c r="H17" s="130"/>
      <c r="J17" s="137"/>
    </row>
    <row r="18" spans="2:10" ht="7.5" customHeight="1">
      <c r="B18" s="92"/>
      <c r="C18" s="93"/>
      <c r="D18" s="93"/>
      <c r="E18" s="94"/>
      <c r="F18" s="95"/>
      <c r="G18" s="96"/>
      <c r="H18" s="97"/>
    </row>
  </sheetData>
  <mergeCells count="6">
    <mergeCell ref="J9:K9"/>
    <mergeCell ref="C5:E5"/>
    <mergeCell ref="F5:H5"/>
    <mergeCell ref="J6:K6"/>
    <mergeCell ref="J7:K7"/>
    <mergeCell ref="J8:K8"/>
  </mergeCells>
  <pageMargins left="0.39370078740157483" right="0.39370078740157483" top="0.39370078740157483" bottom="0.39370078740157483" header="0.78740157480314965" footer="0.78740157480314965"/>
  <pageSetup paperSize="9" firstPageNumber="0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FF"/>
  </sheetPr>
  <dimension ref="A2:P4"/>
  <sheetViews>
    <sheetView workbookViewId="0">
      <selection activeCell="O4" sqref="O4"/>
    </sheetView>
  </sheetViews>
  <sheetFormatPr baseColWidth="10" defaultColWidth="9.109375" defaultRowHeight="14.4"/>
  <cols>
    <col min="1" max="1025" width="10.6640625"/>
  </cols>
  <sheetData>
    <row r="2" spans="1:16">
      <c r="B2" t="s">
        <v>71</v>
      </c>
      <c r="D2" t="s">
        <v>72</v>
      </c>
      <c r="F2" t="s">
        <v>73</v>
      </c>
      <c r="H2" t="s">
        <v>74</v>
      </c>
      <c r="J2" t="s">
        <v>75</v>
      </c>
      <c r="L2" t="s">
        <v>76</v>
      </c>
      <c r="N2" t="s">
        <v>77</v>
      </c>
      <c r="P2" t="s">
        <v>78</v>
      </c>
    </row>
    <row r="3" spans="1:16">
      <c r="A3" t="s">
        <v>79</v>
      </c>
      <c r="B3">
        <f>'2015'!B11</f>
        <v>575</v>
      </c>
      <c r="D3">
        <f>'2015'!D11</f>
        <v>646</v>
      </c>
      <c r="F3">
        <f>'2015'!F11</f>
        <v>485</v>
      </c>
      <c r="H3">
        <f>'2015'!H11</f>
        <v>559</v>
      </c>
      <c r="J3">
        <f>'2015'!J11</f>
        <v>531</v>
      </c>
      <c r="L3">
        <f>'2015'!L11</f>
        <v>527</v>
      </c>
      <c r="N3">
        <f>'2015'!N11</f>
        <v>453</v>
      </c>
      <c r="P3">
        <f>'2015'!P11</f>
        <v>535</v>
      </c>
    </row>
    <row r="4" spans="1:16">
      <c r="A4" t="s">
        <v>80</v>
      </c>
      <c r="B4">
        <f>SUM('2015'!B13:B21)</f>
        <v>575</v>
      </c>
      <c r="D4">
        <f>SUM('2015'!D13:D21)</f>
        <v>646</v>
      </c>
      <c r="F4">
        <f>SUM('2015'!F13:F21)</f>
        <v>485</v>
      </c>
      <c r="H4">
        <f>SUM('2015'!H13:H21)</f>
        <v>559</v>
      </c>
      <c r="J4">
        <f>SUM('2015'!J13:J21)</f>
        <v>531</v>
      </c>
      <c r="L4">
        <f>SUM('2015'!L13:L21)</f>
        <v>527</v>
      </c>
      <c r="N4">
        <f>SUM('2015'!N13:N21)</f>
        <v>453</v>
      </c>
      <c r="P4">
        <f>SUM('2015'!P13:P21)</f>
        <v>535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% PARTICIPACIÓ</vt:lpstr>
      <vt:lpstr>2015</vt:lpstr>
      <vt:lpstr>2011</vt:lpstr>
      <vt:lpstr>comparativa</vt:lpstr>
      <vt:lpstr>comprovacions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Bruy Conill</dc:creator>
  <cp:lastModifiedBy>Comunicacio</cp:lastModifiedBy>
  <cp:revision>0</cp:revision>
  <cp:lastPrinted>2015-05-25T08:03:35Z</cp:lastPrinted>
  <dcterms:created xsi:type="dcterms:W3CDTF">2014-05-21T10:31:49Z</dcterms:created>
  <dcterms:modified xsi:type="dcterms:W3CDTF">2015-05-25T09:12:05Z</dcterms:modified>
  <dc:language>es-ES</dc:language>
</cp:coreProperties>
</file>