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840" yWindow="-48" windowWidth="4320" windowHeight="7920" tabRatio="771"/>
  </bookViews>
  <sheets>
    <sheet name="Resum" sheetId="1" r:id="rId1"/>
    <sheet name="Ingressos AJT" sheetId="2" r:id="rId2"/>
    <sheet name="Despeses AJT" sheetId="3" r:id="rId3"/>
  </sheets>
  <definedNames>
    <definedName name="_xlnm._FilterDatabase" localSheetId="2" hidden="1">'Despeses AJT'!$A$2:$K$442</definedName>
    <definedName name="_xlnm.Print_Area" localSheetId="2">'Despeses AJT'!$C$2:$J$440</definedName>
    <definedName name="_xlnm.Print_Area" localSheetId="1">'Ingressos AJT'!$C$1:$G$159</definedName>
    <definedName name="_xlnm.Print_Area" localSheetId="0">Resum!$A$1:$T$41</definedName>
    <definedName name="Excel_BuiltIn__FilterDatabase" localSheetId="2">'Despeses AJT'!$A$2:$J$441</definedName>
    <definedName name="Excel_BuiltIn__FilterDatabase">#REF!</definedName>
    <definedName name="Excel_BuiltIn_Print_Area_3_1">#REF!</definedName>
    <definedName name="Print_Area_0" localSheetId="2">'Despeses AJT'!$C$2:$J$441</definedName>
    <definedName name="Print_Area_0" localSheetId="1">'Ingressos AJT'!$A$1:$G$159</definedName>
    <definedName name="Print_Area_0_0" localSheetId="2">'Despeses AJT'!$C$2:$J$441</definedName>
    <definedName name="Print_Area_0_0" localSheetId="1">'Ingressos AJT'!$A$1:$G$159</definedName>
  </definedNames>
  <calcPr calcId="125725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1" i="3"/>
  <c r="J300"/>
  <c r="H310" l="1"/>
  <c r="I310"/>
  <c r="H16"/>
  <c r="H262" l="1"/>
  <c r="I262"/>
  <c r="J251"/>
  <c r="B251"/>
  <c r="A251"/>
  <c r="B250"/>
  <c r="A250"/>
  <c r="J249"/>
  <c r="B249"/>
  <c r="A249"/>
  <c r="J248"/>
  <c r="B248"/>
  <c r="A248"/>
  <c r="J247"/>
  <c r="B247"/>
  <c r="A247"/>
  <c r="J246"/>
  <c r="B246"/>
  <c r="A246"/>
  <c r="H420" l="1"/>
  <c r="B9" l="1"/>
  <c r="A9"/>
  <c r="B377"/>
  <c r="A377"/>
  <c r="B378"/>
  <c r="A378"/>
  <c r="B379"/>
  <c r="A379"/>
  <c r="I16" l="1"/>
  <c r="I297"/>
  <c r="A46" i="2"/>
  <c r="A62"/>
  <c r="B309" i="3" l="1"/>
  <c r="A309"/>
  <c r="B308"/>
  <c r="A308"/>
  <c r="I420" l="1"/>
  <c r="G148" i="2"/>
  <c r="G142"/>
  <c r="G141"/>
  <c r="G140"/>
  <c r="G133"/>
  <c r="G132"/>
  <c r="G131"/>
  <c r="G130"/>
  <c r="G129"/>
  <c r="G128"/>
  <c r="G121"/>
  <c r="G120"/>
  <c r="G119"/>
  <c r="G118"/>
  <c r="G117"/>
  <c r="G116"/>
  <c r="G115"/>
  <c r="G114"/>
  <c r="G113"/>
  <c r="G112"/>
  <c r="G110"/>
  <c r="G109"/>
  <c r="G108"/>
  <c r="G107"/>
  <c r="G104"/>
  <c r="G102"/>
  <c r="G101"/>
  <c r="G100"/>
  <c r="G99"/>
  <c r="G98"/>
  <c r="G97"/>
  <c r="G96"/>
  <c r="G95"/>
  <c r="G94"/>
  <c r="G93"/>
  <c r="G92"/>
  <c r="G91"/>
  <c r="G90"/>
  <c r="G89"/>
  <c r="G81"/>
  <c r="G80"/>
  <c r="G78"/>
  <c r="G77"/>
  <c r="G76"/>
  <c r="G75"/>
  <c r="G74"/>
  <c r="G73"/>
  <c r="G72"/>
  <c r="G71"/>
  <c r="G70"/>
  <c r="G69"/>
  <c r="G68"/>
  <c r="G67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1"/>
  <c r="G14"/>
  <c r="G13"/>
  <c r="G12"/>
  <c r="G11"/>
  <c r="G9"/>
  <c r="F156"/>
  <c r="F150"/>
  <c r="F144"/>
  <c r="F135"/>
  <c r="F123"/>
  <c r="F83"/>
  <c r="F23"/>
  <c r="J316" i="3"/>
  <c r="J317"/>
  <c r="J315"/>
  <c r="J122"/>
  <c r="J124"/>
  <c r="J125"/>
  <c r="J126"/>
  <c r="J127"/>
  <c r="J128"/>
  <c r="J129"/>
  <c r="J130"/>
  <c r="J121"/>
  <c r="J12"/>
  <c r="J13"/>
  <c r="J14"/>
  <c r="J15"/>
  <c r="J10"/>
  <c r="J35"/>
  <c r="J36"/>
  <c r="J37"/>
  <c r="J38"/>
  <c r="J39"/>
  <c r="J40"/>
  <c r="J41"/>
  <c r="J42"/>
  <c r="J34"/>
  <c r="J361"/>
  <c r="J362"/>
  <c r="J363"/>
  <c r="J364"/>
  <c r="J366"/>
  <c r="J368"/>
  <c r="J370"/>
  <c r="J371"/>
  <c r="J360"/>
  <c r="J214"/>
  <c r="J215"/>
  <c r="J216"/>
  <c r="J217"/>
  <c r="J213"/>
  <c r="J253"/>
  <c r="J254"/>
  <c r="J255"/>
  <c r="J256"/>
  <c r="J257"/>
  <c r="J258"/>
  <c r="J259"/>
  <c r="J260"/>
  <c r="J261"/>
  <c r="J252"/>
  <c r="J324"/>
  <c r="J325"/>
  <c r="J326"/>
  <c r="J323"/>
  <c r="J203"/>
  <c r="J204"/>
  <c r="J205"/>
  <c r="J206"/>
  <c r="J207"/>
  <c r="J202"/>
  <c r="J22"/>
  <c r="J23"/>
  <c r="J24"/>
  <c r="J26"/>
  <c r="J307"/>
  <c r="J27"/>
  <c r="J28"/>
  <c r="J21"/>
  <c r="J413"/>
  <c r="J414"/>
  <c r="J415"/>
  <c r="J416"/>
  <c r="J417"/>
  <c r="J418"/>
  <c r="J419"/>
  <c r="J412"/>
  <c r="J224"/>
  <c r="J225"/>
  <c r="J226"/>
  <c r="J227"/>
  <c r="J229"/>
  <c r="J230"/>
  <c r="J231"/>
  <c r="J232"/>
  <c r="J233"/>
  <c r="J234"/>
  <c r="J235"/>
  <c r="J236"/>
  <c r="J237"/>
  <c r="J238"/>
  <c r="J239"/>
  <c r="J240"/>
  <c r="J293"/>
  <c r="J294"/>
  <c r="J295"/>
  <c r="J296"/>
  <c r="J297"/>
  <c r="J298"/>
  <c r="J189"/>
  <c r="J190"/>
  <c r="J191"/>
  <c r="J193"/>
  <c r="J194"/>
  <c r="J195"/>
  <c r="J196"/>
  <c r="J188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65"/>
  <c r="J268"/>
  <c r="J269"/>
  <c r="J270"/>
  <c r="J272"/>
  <c r="J273"/>
  <c r="J274"/>
  <c r="J275"/>
  <c r="J276"/>
  <c r="J277"/>
  <c r="J278"/>
  <c r="J279"/>
  <c r="J280"/>
  <c r="J281"/>
  <c r="J282"/>
  <c r="J283"/>
  <c r="J284"/>
  <c r="J267"/>
  <c r="J333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426"/>
  <c r="J427"/>
  <c r="J428"/>
  <c r="J429"/>
  <c r="J430"/>
  <c r="J431"/>
  <c r="J432"/>
  <c r="J433"/>
  <c r="J436"/>
  <c r="J425"/>
  <c r="J102"/>
  <c r="J103"/>
  <c r="J104"/>
  <c r="J105"/>
  <c r="J106"/>
  <c r="J107"/>
  <c r="J109"/>
  <c r="J110"/>
  <c r="J111"/>
  <c r="J112"/>
  <c r="J113"/>
  <c r="J115"/>
  <c r="J101"/>
  <c r="J382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4"/>
  <c r="J405"/>
  <c r="J406"/>
  <c r="J407"/>
  <c r="J408"/>
  <c r="J410"/>
  <c r="J411"/>
  <c r="J380"/>
  <c r="J138"/>
  <c r="J139"/>
  <c r="J140"/>
  <c r="J141"/>
  <c r="J142"/>
  <c r="J143"/>
  <c r="J144"/>
  <c r="J145"/>
  <c r="J146"/>
  <c r="J148"/>
  <c r="J149"/>
  <c r="J150"/>
  <c r="J151"/>
  <c r="J152"/>
  <c r="J153"/>
  <c r="J155"/>
  <c r="J156"/>
  <c r="J157"/>
  <c r="J159"/>
  <c r="J136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5"/>
  <c r="J48"/>
  <c r="I318"/>
  <c r="I131"/>
  <c r="I43"/>
  <c r="I218"/>
  <c r="I327"/>
  <c r="I208"/>
  <c r="I29"/>
  <c r="I241"/>
  <c r="I302"/>
  <c r="I197"/>
  <c r="I183"/>
  <c r="I285"/>
  <c r="I355"/>
  <c r="I437"/>
  <c r="I116"/>
  <c r="I160"/>
  <c r="J403" l="1"/>
  <c r="I372"/>
  <c r="J25"/>
  <c r="G88" i="2"/>
  <c r="J123" i="3" l="1"/>
  <c r="J367" l="1"/>
  <c r="H365"/>
  <c r="J365" s="1"/>
  <c r="J114"/>
  <c r="H318" l="1"/>
  <c r="H131"/>
  <c r="J131" s="1"/>
  <c r="J16"/>
  <c r="H43"/>
  <c r="J43" s="1"/>
  <c r="H372"/>
  <c r="J372" s="1"/>
  <c r="H218"/>
  <c r="J218" s="1"/>
  <c r="J262"/>
  <c r="H327"/>
  <c r="H208"/>
  <c r="J208" s="1"/>
  <c r="H29"/>
  <c r="J29" s="1"/>
  <c r="H241"/>
  <c r="J241" s="1"/>
  <c r="H302"/>
  <c r="J302" s="1"/>
  <c r="H197"/>
  <c r="J197" s="1"/>
  <c r="H183"/>
  <c r="J183" s="1"/>
  <c r="H285"/>
  <c r="J285" s="1"/>
  <c r="H355"/>
  <c r="J355" s="1"/>
  <c r="H96"/>
  <c r="H160"/>
  <c r="J160" s="1"/>
  <c r="J420"/>
  <c r="H116"/>
  <c r="J116" s="1"/>
  <c r="H437"/>
  <c r="J437" s="1"/>
  <c r="E16" i="2"/>
  <c r="E23"/>
  <c r="G23" s="1"/>
  <c r="E83"/>
  <c r="G83" s="1"/>
  <c r="E123"/>
  <c r="G123" s="1"/>
  <c r="E135"/>
  <c r="G135" s="1"/>
  <c r="E144"/>
  <c r="G144" s="1"/>
  <c r="E150"/>
  <c r="G150" s="1"/>
  <c r="E156"/>
  <c r="B37" i="3"/>
  <c r="A37"/>
  <c r="H440" l="1"/>
  <c r="J318"/>
  <c r="E159" i="2"/>
  <c r="B204" i="3"/>
  <c r="A204"/>
  <c r="A338" l="1"/>
  <c r="A333"/>
  <c r="B255" l="1"/>
  <c r="A255"/>
  <c r="B371" l="1"/>
  <c r="A371"/>
  <c r="B370"/>
  <c r="A370"/>
  <c r="A142" i="2" l="1"/>
  <c r="A143"/>
  <c r="A141"/>
  <c r="A148"/>
  <c r="A140"/>
  <c r="A69"/>
  <c r="A68"/>
  <c r="A67"/>
  <c r="A122" i="3" l="1"/>
  <c r="B122"/>
  <c r="B121"/>
  <c r="A121"/>
  <c r="B213"/>
  <c r="A213"/>
  <c r="A9" i="2"/>
  <c r="A10"/>
  <c r="A11"/>
  <c r="A12"/>
  <c r="A13"/>
  <c r="A14"/>
  <c r="A21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7"/>
  <c r="A48"/>
  <c r="A49"/>
  <c r="A50"/>
  <c r="A51"/>
  <c r="A52"/>
  <c r="A53"/>
  <c r="A54"/>
  <c r="A55"/>
  <c r="A56"/>
  <c r="A57"/>
  <c r="A58"/>
  <c r="A59"/>
  <c r="A60"/>
  <c r="A61"/>
  <c r="A63"/>
  <c r="A64"/>
  <c r="A65"/>
  <c r="A66"/>
  <c r="A70"/>
  <c r="A71"/>
  <c r="A72"/>
  <c r="A73"/>
  <c r="A74"/>
  <c r="A75"/>
  <c r="A76"/>
  <c r="A77"/>
  <c r="A78"/>
  <c r="A79"/>
  <c r="A80"/>
  <c r="A81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8"/>
  <c r="A129"/>
  <c r="A130"/>
  <c r="A131"/>
  <c r="A133"/>
  <c r="A139"/>
  <c r="A154"/>
  <c r="A307" i="3"/>
  <c r="A261"/>
  <c r="A260"/>
  <c r="A259"/>
  <c r="A258"/>
  <c r="A257"/>
  <c r="A256"/>
  <c r="A254"/>
  <c r="A253"/>
  <c r="A252"/>
  <c r="B369"/>
  <c r="A369"/>
  <c r="B307"/>
  <c r="B240"/>
  <c r="A240"/>
  <c r="B42"/>
  <c r="A42"/>
  <c r="B338"/>
  <c r="B317"/>
  <c r="A317"/>
  <c r="B316"/>
  <c r="A316"/>
  <c r="B315"/>
  <c r="A315"/>
  <c r="B130"/>
  <c r="A130"/>
  <c r="B129"/>
  <c r="A129"/>
  <c r="B128"/>
  <c r="A128"/>
  <c r="B127"/>
  <c r="A127"/>
  <c r="B126"/>
  <c r="A126"/>
  <c r="B125"/>
  <c r="A125"/>
  <c r="B124"/>
  <c r="A124"/>
  <c r="B123"/>
  <c r="A123"/>
  <c r="B15"/>
  <c r="A15"/>
  <c r="B14"/>
  <c r="A14"/>
  <c r="B13"/>
  <c r="A13"/>
  <c r="B12"/>
  <c r="A12"/>
  <c r="B10"/>
  <c r="A10"/>
  <c r="B41"/>
  <c r="A41"/>
  <c r="B40"/>
  <c r="A40"/>
  <c r="B39"/>
  <c r="A39"/>
  <c r="B38"/>
  <c r="A38"/>
  <c r="B36"/>
  <c r="A36"/>
  <c r="B35"/>
  <c r="A35"/>
  <c r="B34"/>
  <c r="A34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217"/>
  <c r="A217"/>
  <c r="B216"/>
  <c r="A216"/>
  <c r="B215"/>
  <c r="A215"/>
  <c r="B214"/>
  <c r="A214"/>
  <c r="B261"/>
  <c r="B260"/>
  <c r="B259"/>
  <c r="B258"/>
  <c r="B257"/>
  <c r="B256"/>
  <c r="B254"/>
  <c r="B253"/>
  <c r="B252"/>
  <c r="B326"/>
  <c r="A326"/>
  <c r="B325"/>
  <c r="A325"/>
  <c r="B324"/>
  <c r="A324"/>
  <c r="B323"/>
  <c r="A323"/>
  <c r="B207"/>
  <c r="A207"/>
  <c r="B206"/>
  <c r="A206"/>
  <c r="B205"/>
  <c r="A205"/>
  <c r="B203"/>
  <c r="A203"/>
  <c r="B202"/>
  <c r="A202"/>
  <c r="B28"/>
  <c r="A28"/>
  <c r="B27"/>
  <c r="A27"/>
  <c r="B26"/>
  <c r="A26"/>
  <c r="B25"/>
  <c r="A25"/>
  <c r="B24"/>
  <c r="A24"/>
  <c r="B23"/>
  <c r="A23"/>
  <c r="B22"/>
  <c r="A22"/>
  <c r="B21"/>
  <c r="A21"/>
  <c r="B419"/>
  <c r="A419"/>
  <c r="B417"/>
  <c r="A417"/>
  <c r="B418"/>
  <c r="A418"/>
  <c r="B416"/>
  <c r="A416"/>
  <c r="B415"/>
  <c r="A415"/>
  <c r="B414"/>
  <c r="A414"/>
  <c r="B413"/>
  <c r="A413"/>
  <c r="B412"/>
  <c r="A412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96"/>
  <c r="A296"/>
  <c r="B301"/>
  <c r="A301"/>
  <c r="B300"/>
  <c r="A300"/>
  <c r="B299"/>
  <c r="A299"/>
  <c r="B298"/>
  <c r="A298"/>
  <c r="B297"/>
  <c r="A297"/>
  <c r="B295"/>
  <c r="A295"/>
  <c r="B294"/>
  <c r="A294"/>
  <c r="B293"/>
  <c r="A293"/>
  <c r="B292"/>
  <c r="A292"/>
  <c r="B291"/>
  <c r="A291"/>
  <c r="B290"/>
  <c r="A290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7"/>
  <c r="A337"/>
  <c r="B336"/>
  <c r="A336"/>
  <c r="B335"/>
  <c r="A335"/>
  <c r="B334"/>
  <c r="A334"/>
  <c r="B333"/>
  <c r="B332"/>
  <c r="A332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411"/>
  <c r="A411"/>
  <c r="B410"/>
  <c r="A410"/>
  <c r="B409"/>
  <c r="A409"/>
  <c r="B408"/>
  <c r="A408"/>
  <c r="B407"/>
  <c r="A407"/>
  <c r="B406"/>
  <c r="A406"/>
  <c r="B405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O30" i="1" l="1"/>
  <c r="O34"/>
  <c r="Q34"/>
  <c r="O32"/>
  <c r="Q32"/>
  <c r="O28"/>
  <c r="Q30"/>
  <c r="O22"/>
  <c r="Q28"/>
  <c r="O20"/>
  <c r="Q22"/>
  <c r="O18"/>
  <c r="Q20"/>
  <c r="O16"/>
  <c r="Q18"/>
  <c r="O14"/>
  <c r="Q16"/>
  <c r="S16" l="1"/>
  <c r="S18"/>
  <c r="S22"/>
  <c r="S32"/>
  <c r="S34"/>
  <c r="S20" l="1"/>
  <c r="O35" l="1"/>
  <c r="O23"/>
  <c r="O38" l="1"/>
  <c r="S28" l="1"/>
  <c r="Q35"/>
  <c r="S35" l="1"/>
  <c r="I96" i="3"/>
  <c r="I440" s="1"/>
  <c r="J440" s="1"/>
  <c r="Q14" i="1"/>
  <c r="J96" i="3" l="1"/>
  <c r="Q23" i="1"/>
  <c r="S14"/>
  <c r="S23" l="1"/>
  <c r="Q38"/>
  <c r="S38" l="1"/>
  <c r="G10" i="2"/>
  <c r="F16"/>
  <c r="G16" s="1"/>
  <c r="F159"/>
  <c r="G159" l="1"/>
  <c r="E16" i="1" l="1"/>
  <c r="G18"/>
  <c r="E20"/>
  <c r="G22"/>
  <c r="E32"/>
  <c r="G16"/>
  <c r="E22"/>
  <c r="G20"/>
  <c r="E14"/>
  <c r="G14"/>
  <c r="G28"/>
  <c r="G34"/>
  <c r="G32" l="1"/>
  <c r="E28"/>
  <c r="E34"/>
  <c r="E18"/>
  <c r="I18" s="1"/>
  <c r="E30"/>
  <c r="G30"/>
  <c r="I20"/>
  <c r="I16"/>
  <c r="I14"/>
  <c r="G23"/>
  <c r="I22"/>
  <c r="G35" l="1"/>
  <c r="G38" s="1"/>
  <c r="E35"/>
  <c r="E23"/>
  <c r="I23" s="1"/>
  <c r="I32"/>
  <c r="I30"/>
  <c r="E38" l="1"/>
  <c r="O42" s="1"/>
  <c r="I35"/>
  <c r="Q42"/>
  <c r="I38" l="1"/>
</calcChain>
</file>

<file path=xl/sharedStrings.xml><?xml version="1.0" encoding="utf-8"?>
<sst xmlns="http://schemas.openxmlformats.org/spreadsheetml/2006/main" count="1422" uniqueCount="623">
  <si>
    <t>AJUNTAMENT D'ALELLA</t>
  </si>
  <si>
    <t>INGRESSOS</t>
  </si>
  <si>
    <t xml:space="preserve">DESPESES 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</si>
  <si>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</si>
  <si>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</si>
  <si>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</si>
  <si>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</si>
  <si>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</si>
  <si>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</si>
  <si>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</si>
  <si>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</si>
  <si>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</si>
  <si>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</si>
  <si>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</si>
  <si>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</si>
  <si>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</si>
  <si>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</si>
  <si>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</si>
  <si>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</si>
  <si>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</si>
  <si>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</si>
  <si>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</si>
  <si>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</si>
  <si>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</si>
  <si>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</si>
  <si>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</si>
  <si>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</si>
  <si>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</si>
  <si>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</si>
  <si>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</si>
  <si>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CAPÍTOL I: IMPOSTOS DIRECTES</t>
  </si>
  <si>
    <t>Var. %</t>
  </si>
  <si>
    <t>Eco.</t>
  </si>
  <si>
    <t>Descripció</t>
  </si>
  <si>
    <t>11200</t>
  </si>
  <si>
    <t>IBI BÉNS DE NATURALESA RÚSTEGA</t>
  </si>
  <si>
    <t>11300</t>
  </si>
  <si>
    <t>IBI BÉNS DE NATURALESA URBANA</t>
  </si>
  <si>
    <t>11400</t>
  </si>
  <si>
    <t>IBI BÉNS IMMOBLES CARACTERÍSTIQUES ESPECIALS</t>
  </si>
  <si>
    <t>11500</t>
  </si>
  <si>
    <t>IMPOST SOBRE VEHICLES DE TRACCIÓ MECÀNICA</t>
  </si>
  <si>
    <t>11600</t>
  </si>
  <si>
    <t>IMPOST SOBRE L'INCREMENT DEL VALOR DELS TERRENYS DE NATURALESA URBANA</t>
  </si>
  <si>
    <t>13000</t>
  </si>
  <si>
    <t>IMPOST SOBRE ACTIVITATS ECONÒMIQUES</t>
  </si>
  <si>
    <t>TOTAL CAPÍTOL I</t>
  </si>
  <si>
    <t>CAPÍTOL II: IMPOSTOS INDIRECTES</t>
  </si>
  <si>
    <t>29000</t>
  </si>
  <si>
    <t>IMPOST SOBRE CONSTRUCCIONS, INSTAL·LACIONS I OBRES</t>
  </si>
  <si>
    <t>TOTAL CAPÍTOL II</t>
  </si>
  <si>
    <t>CAPÍTOL III: TAXES I PREUS PÚBLICS</t>
  </si>
  <si>
    <t>30200</t>
  </si>
  <si>
    <t>T. RECOLLIDA D'ESCOMBRARIES</t>
  </si>
  <si>
    <t>30900</t>
  </si>
  <si>
    <t>T. TAXA CONSERVACIÓ CEMENTIRI</t>
  </si>
  <si>
    <t>32100</t>
  </si>
  <si>
    <t>T. LLICÈNCIES URBANÍSTIQUES</t>
  </si>
  <si>
    <t>32500</t>
  </si>
  <si>
    <t>T. TAXA EXPEDICIÓ DOCUMENTS</t>
  </si>
  <si>
    <t>32600</t>
  </si>
  <si>
    <t>T. TAXA PER RETIRADA VEHICLES</t>
  </si>
  <si>
    <t>32900</t>
  </si>
  <si>
    <t>T. OBERTURA D'ESTABLIMENTS</t>
  </si>
  <si>
    <t>33000</t>
  </si>
  <si>
    <t>T. ESTACIONAMENT VEHICLES</t>
  </si>
  <si>
    <t>33100</t>
  </si>
  <si>
    <t>T. UTILITZACIÓ VIA PÚBLICA PER ENTRADA VEHICLES</t>
  </si>
  <si>
    <t>33200</t>
  </si>
  <si>
    <t>T. UTILITZACIÓ APROFITAMENT EMPRESES SUMINISTRES</t>
  </si>
  <si>
    <t>33300</t>
  </si>
  <si>
    <t>T. UTILITZACIÓ APROFITAMENT EMPRESES TELECOMUNICACIONS</t>
  </si>
  <si>
    <t>33500</t>
  </si>
  <si>
    <t>T. UTILITZACIÓ VIA PÚBLICA TAULES I CADIRES</t>
  </si>
  <si>
    <t>33800</t>
  </si>
  <si>
    <t>T. UTILITZACIÓ APROFITAMENT COMPENSACIÓ TELEFÒNICA</t>
  </si>
  <si>
    <t>33900</t>
  </si>
  <si>
    <t>T. UTIL. VIA PÚBLICA, P. SETMANALS F. MAJOR I F. VEREMA</t>
  </si>
  <si>
    <t>33901</t>
  </si>
  <si>
    <t>T. UTILITZACIÓ VIA PÚBLICA RUNES, MATERIAL CONSTRUCCIÓ</t>
  </si>
  <si>
    <t>33902</t>
  </si>
  <si>
    <t>T. UTILITZACIÓ P. MERCAT</t>
  </si>
  <si>
    <t>33903</t>
  </si>
  <si>
    <t>T. SENYALITZACIONS VIA PÚBLICA</t>
  </si>
  <si>
    <t>33904</t>
  </si>
  <si>
    <t>T. UTILITZACIÓ VIA PÚBLICA PER RESERVA ESTACIONAMENT</t>
  </si>
  <si>
    <t>33905</t>
  </si>
  <si>
    <t>T. PER OCUPACIÓ VIA PÚBLICA CAIXERS AUTOMÀTICS</t>
  </si>
  <si>
    <t>34100</t>
  </si>
  <si>
    <t>SERVEIS SANITARIS</t>
  </si>
  <si>
    <t>34101</t>
  </si>
  <si>
    <t>SERVEIS SOCIALS</t>
  </si>
  <si>
    <t>34200</t>
  </si>
  <si>
    <t>ESCOLA D'ADULTS</t>
  </si>
  <si>
    <t>LLOGUER EQUIPAMENTS ESPORTIUS</t>
  </si>
  <si>
    <t>34900</t>
  </si>
  <si>
    <t>CURSOS CULTURA</t>
  </si>
  <si>
    <t>34901</t>
  </si>
  <si>
    <t>ACTIVITATS CULTURALS</t>
  </si>
  <si>
    <t>34902</t>
  </si>
  <si>
    <t>ESCOLA INICIACIÓ ESPORTIVA</t>
  </si>
  <si>
    <t>34903</t>
  </si>
  <si>
    <t>FESTA MAJOR</t>
  </si>
  <si>
    <t>34904</t>
  </si>
  <si>
    <t>FESTA VEREMA</t>
  </si>
  <si>
    <t>34905</t>
  </si>
  <si>
    <t>ACTIVITATS JOVENTUT</t>
  </si>
  <si>
    <t>34906</t>
  </si>
  <si>
    <t>SORTIDES I ITINERARIS</t>
  </si>
  <si>
    <t>34907</t>
  </si>
  <si>
    <t>ESCOLA DE DANSA</t>
  </si>
  <si>
    <t>34908</t>
  </si>
  <si>
    <t>VENDA TARGETES TRANSPORT PÚBLIC T-10 SOCIAL</t>
  </si>
  <si>
    <t>34909</t>
  </si>
  <si>
    <t>CANT CORAL INFANTIL</t>
  </si>
  <si>
    <t>34910</t>
  </si>
  <si>
    <t>ACTIVITATS OFICINA DE TURISME</t>
  </si>
  <si>
    <t>34915</t>
  </si>
  <si>
    <t>FESTIVAL ESTIU</t>
  </si>
  <si>
    <t>34916</t>
  </si>
  <si>
    <t>-</t>
  </si>
  <si>
    <t>36001</t>
  </si>
  <si>
    <t>VENDA ENERGIA FOTOVOLTAICA</t>
  </si>
  <si>
    <t>36002</t>
  </si>
  <si>
    <t>39100</t>
  </si>
  <si>
    <t>MULTES INFRACCIONS URBANÍSTIQUES</t>
  </si>
  <si>
    <t>39110</t>
  </si>
  <si>
    <t>MULTES INFRACCIONS TRIBUTÀRIES</t>
  </si>
  <si>
    <t>39120</t>
  </si>
  <si>
    <t>MULTES INFRACCIONS ORDENANÇA CIRCULACIÓ</t>
  </si>
  <si>
    <t>39130</t>
  </si>
  <si>
    <t>MULTES COERCITIVES</t>
  </si>
  <si>
    <t>39190</t>
  </si>
  <si>
    <t>MULTES COERCITIVES I ALTRES MULTES I SANCIONS</t>
  </si>
  <si>
    <t>39200</t>
  </si>
  <si>
    <t>RECÀRRECS EXTEMPORANEÏTAT</t>
  </si>
  <si>
    <t>39210</t>
  </si>
  <si>
    <t>RECÀRREC EXECUTIU ( 5%)</t>
  </si>
  <si>
    <t>39211</t>
  </si>
  <si>
    <t>RECÀRREC APREMI (REDUÏT 10%  I ORDINARI 20%)</t>
  </si>
  <si>
    <t>39300</t>
  </si>
  <si>
    <t>INTERESSOS DE DEMORA</t>
  </si>
  <si>
    <t>CONVENIS URBANÍSTICS</t>
  </si>
  <si>
    <t>39800</t>
  </si>
  <si>
    <t>ASSEGURANCES</t>
  </si>
  <si>
    <t>39900</t>
  </si>
  <si>
    <t>ALTRES INGRESSOS</t>
  </si>
  <si>
    <t>TOTAL CAPÍTOL III</t>
  </si>
  <si>
    <t>CAPÍTOL IV: TRANSFERÈNCIES CORRENTS</t>
  </si>
  <si>
    <t>42000</t>
  </si>
  <si>
    <t>E. PARTICIPACIÓ EN TRIBUTS DE L'ESTAT</t>
  </si>
  <si>
    <t>45000</t>
  </si>
  <si>
    <t>E. FONS COOPERACIÓ LOCAL</t>
  </si>
  <si>
    <t>45001</t>
  </si>
  <si>
    <t>GENERALITAT. JUTJAT DE PAU</t>
  </si>
  <si>
    <t>GENERALITAT. BEQUES LLAR D'INFANTS</t>
  </si>
  <si>
    <t>GENERALITAT. SOC. PROGRAMES D'OCUPACIÓ</t>
  </si>
  <si>
    <t>GENERALITAT. CAP</t>
  </si>
  <si>
    <t>45080</t>
  </si>
  <si>
    <t>ALTRES TRANSFERÈNCIES CORRENTS GENERALITAT</t>
  </si>
  <si>
    <t>45083</t>
  </si>
  <si>
    <t>GENERALITAT. FRANGES PERIMETRALS</t>
  </si>
  <si>
    <t>GENERALITAT. PUOSC MANTENIMENT</t>
  </si>
  <si>
    <t>45100</t>
  </si>
  <si>
    <t>SUBVENCIÓ AGÈNCIA DE RESIDUS TRACTAMENT I RECOLLIDA</t>
  </si>
  <si>
    <t>46100</t>
  </si>
  <si>
    <t>DIPUTACIÓ. PLA LOCAL JOVENTUT</t>
  </si>
  <si>
    <t>46101</t>
  </si>
  <si>
    <t>DIPUTACIÓ DE BARCELONA. SUBVENCIONS</t>
  </si>
  <si>
    <t>46102</t>
  </si>
  <si>
    <t>DIPUTACIÓ. SERVEIS EDUCATIUS</t>
  </si>
  <si>
    <t>46103</t>
  </si>
  <si>
    <t>DIPUTACIÓ. SERVEIS SOCIALS</t>
  </si>
  <si>
    <t>46104</t>
  </si>
  <si>
    <t>DIPUTACIÓ. PERSONAL BIBLIOTECA</t>
  </si>
  <si>
    <t>46106</t>
  </si>
  <si>
    <t>DIPUTACIÓ. SUBVENCIÓ EXTRAORDINÀRIA</t>
  </si>
  <si>
    <t>46107</t>
  </si>
  <si>
    <t>DIPUTACIÓ. LLAR D'INFANTS</t>
  </si>
  <si>
    <t>DIPUTACIÓ. PLANS OCUPACIONALS</t>
  </si>
  <si>
    <t>DIPUTACIÓ. PLA EXTRAORDINARI</t>
  </si>
  <si>
    <t>46301</t>
  </si>
  <si>
    <t>MANCOMUNITAT. DESPESES PERSONAL ADSCRIT</t>
  </si>
  <si>
    <t>46500</t>
  </si>
  <si>
    <t>CONSELL COMARCAL. SUBVENCIONS</t>
  </si>
  <si>
    <t>46501</t>
  </si>
  <si>
    <t>CONSELL COMARCAL. SAD</t>
  </si>
  <si>
    <t>46502</t>
  </si>
  <si>
    <t>CONSELL COMARCAL. PERSONAL EBASP</t>
  </si>
  <si>
    <t>46503</t>
  </si>
  <si>
    <t>CONSELL COMARCAL.RETORN VALORITZACIÓ SELECTIVA</t>
  </si>
  <si>
    <t>46504</t>
  </si>
  <si>
    <t>CONSELL COMARCAL. BEQUES MENJADOR ESCOLAR</t>
  </si>
  <si>
    <t>46506</t>
  </si>
  <si>
    <t>CONSELL COMARCAL. LLEI DEPENDÈNCIA</t>
  </si>
  <si>
    <t>46700</t>
  </si>
  <si>
    <t>CONSORCI PARC SERRALADA LITORAL</t>
  </si>
  <si>
    <t>46701</t>
  </si>
  <si>
    <t>AMTU</t>
  </si>
  <si>
    <t>CONSORCI DE PROMOCIÓ ENOTURÍSTICA DEL TERRITORI DO ALELLA</t>
  </si>
  <si>
    <t>FONS EUROPEUS PECT</t>
  </si>
  <si>
    <t>47000</t>
  </si>
  <si>
    <t>INGRESSOS EXTERIORS D'EMPRESES PRIVADES</t>
  </si>
  <si>
    <t>47001</t>
  </si>
  <si>
    <t>APORTACIONS CONCERTS D'ESTIU</t>
  </si>
  <si>
    <t>VALORITZACIÓ FRACCIONS RESIDUS</t>
  </si>
  <si>
    <t>48000</t>
  </si>
  <si>
    <t>INGRESSOS EXTERIORS. FAMÍLIES I INST. SENSE ÀNIM DE LUCRE</t>
  </si>
  <si>
    <t>TOTAL CAPÍTOL IV</t>
  </si>
  <si>
    <t>CAPÍTOL V: INGRESSOS PATRIMONIALS</t>
  </si>
  <si>
    <t>52000</t>
  </si>
  <si>
    <t>INTERESSOS</t>
  </si>
  <si>
    <t>54900</t>
  </si>
  <si>
    <t>ARRENDAMENTS ESPORTIUS</t>
  </si>
  <si>
    <t>54100</t>
  </si>
  <si>
    <t>ARRENDAMENT FINQUES URBANES</t>
  </si>
  <si>
    <t>55001</t>
  </si>
  <si>
    <t>CÀNON SUBMINISTRAMENT AIGUA</t>
  </si>
  <si>
    <t>5</t>
  </si>
  <si>
    <t>55002</t>
  </si>
  <si>
    <t>CÀNON COMPLEX ESPORTIU</t>
  </si>
  <si>
    <t>CÀNON CEMENTIRI</t>
  </si>
  <si>
    <t>TOTAL CAPÍTOL V</t>
  </si>
  <si>
    <t>76100</t>
  </si>
  <si>
    <t>SUBVENCIONS DIPUTACIÓ DE BARCELONA (MESES DE CONCERTACIÓ)</t>
  </si>
  <si>
    <t>TOTAL CAPÍTOL VII</t>
  </si>
  <si>
    <t>CAPÍTOL VIII: ACTIUS FINANCERS</t>
  </si>
  <si>
    <t>83000</t>
  </si>
  <si>
    <t>BESTRETES PERSONAL</t>
  </si>
  <si>
    <t>TOTAL CAPÍTOL VIII</t>
  </si>
  <si>
    <t>CAPÍTOL IX: PASSIUS FINANCERS</t>
  </si>
  <si>
    <t>PRÉSTECS REBUTS MIG/LLARG TERMINI</t>
  </si>
  <si>
    <t>TOTAL CAPÍTOL IX</t>
  </si>
  <si>
    <t>TOTAL PRESSUPOST D'INGRESSOS</t>
  </si>
  <si>
    <t>PRESSUPOST DE DESPESES</t>
  </si>
  <si>
    <t>ADMINISTRACIÓ</t>
  </si>
  <si>
    <t>Aplicació</t>
  </si>
  <si>
    <t>Org.</t>
  </si>
  <si>
    <t>Prog.</t>
  </si>
  <si>
    <t>01</t>
  </si>
  <si>
    <t>912</t>
  </si>
  <si>
    <t>RETRIBUCIONS ALTS CÀRRECS</t>
  </si>
  <si>
    <t>RETRIBUCIONS PERSONAL DIRECTIU</t>
  </si>
  <si>
    <t>920</t>
  </si>
  <si>
    <t>SOUS DEL GRUP A1</t>
  </si>
  <si>
    <t>SOUS DEL GRUP A2</t>
  </si>
  <si>
    <t>SOUS DEL GRUP C1</t>
  </si>
  <si>
    <t>SOUS DEL GRUP C2</t>
  </si>
  <si>
    <t>TRIENNIS</t>
  </si>
  <si>
    <t>COMPLEMENT DE DESTINACIÓ</t>
  </si>
  <si>
    <t>COMPLEMENT ESPECÍFIC</t>
  </si>
  <si>
    <t>RETRIBUCIONS EN ESPECIE FUNCIONARIS</t>
  </si>
  <si>
    <t>RETRIBUCIONS BÀSIQUES</t>
  </si>
  <si>
    <t>PRODUCTIVITAT</t>
  </si>
  <si>
    <t>RETRIBUCIONS PERSONAL LABORAL EVENTUAL</t>
  </si>
  <si>
    <t>RETRIBUCIONS EN ESPECIES LABORALS</t>
  </si>
  <si>
    <t>GRATIFICACIONS</t>
  </si>
  <si>
    <t>SEGURETAT SOCIAL</t>
  </si>
  <si>
    <t>221</t>
  </si>
  <si>
    <t>FORMACIÓ I PERFECCIONAMENT DEL PERSONAL.</t>
  </si>
  <si>
    <t>ACCIÓ SOCIAL I COMPLEMENT FAMILIAR</t>
  </si>
  <si>
    <t>ASSEGURANCES PERSONAL</t>
  </si>
  <si>
    <t>LLOGUER DE TERRENYS</t>
  </si>
  <si>
    <t>LLOGUER IMMOBLES I EDIFICIS</t>
  </si>
  <si>
    <t>LLOGUER VEHICLES</t>
  </si>
  <si>
    <t>LLOGUER FOTOCOPIADORES</t>
  </si>
  <si>
    <t>MANTENIMENT FOTOCOPIADORES</t>
  </si>
  <si>
    <t>MATERIAL OFICINA I CONSUMIBLES</t>
  </si>
  <si>
    <t>SUBSCRIPCIONS I LLIBRES</t>
  </si>
  <si>
    <t>COMUNICACIONS POSTALS</t>
  </si>
  <si>
    <t>MISSATGERIA</t>
  </si>
  <si>
    <t>ASSEGURANCES RESPONSABILITAT CIVIL</t>
  </si>
  <si>
    <t>ASSEGURANCES RESPONSABILITAT PATRIMONIAL</t>
  </si>
  <si>
    <t>ALTRES ASSEGURANCES</t>
  </si>
  <si>
    <t>PUBLICACIONS OFICIALS</t>
  </si>
  <si>
    <t>ASSESSORIES I HONORARIS PROFESSIONALS</t>
  </si>
  <si>
    <t>PREVENCIÓ I SALUT LABORAL</t>
  </si>
  <si>
    <t>TREBALLS SUPORT ARXIU MUNICIPAL</t>
  </si>
  <si>
    <t>ESTUDIS I TREBALLS TÈCNICS</t>
  </si>
  <si>
    <t>ASSESSORAMENT LABORAL</t>
  </si>
  <si>
    <t>DIETES PER ASSISTÈNCIES</t>
  </si>
  <si>
    <t>ASSISTÈNCIA TRIBUNALS I COMISSIONS INFORMATIVES</t>
  </si>
  <si>
    <t>LOCOMOCIÓ</t>
  </si>
  <si>
    <t>DESPLAÇAMENTS</t>
  </si>
  <si>
    <t>943</t>
  </si>
  <si>
    <t>SUBVENCIONS A ENTITATS</t>
  </si>
  <si>
    <t>ASSIGNACIÓ GRUPS MUNICIPALS</t>
  </si>
  <si>
    <t>INDEMNITZACIONS A PARTICULARS</t>
  </si>
  <si>
    <t>INDEMNITZACIONS SENTÈNCIES JUDICIALS</t>
  </si>
  <si>
    <t>MOBILIARI I ESTRIS</t>
  </si>
  <si>
    <t>TOTAL ADMINISTRACIÓ</t>
  </si>
  <si>
    <t>Pro.</t>
  </si>
  <si>
    <t>02</t>
  </si>
  <si>
    <t>130</t>
  </si>
  <si>
    <t>135</t>
  </si>
  <si>
    <t>LLOGUER DESFIBRILADOR</t>
  </si>
  <si>
    <t>REPARACIÓ VEHICLES</t>
  </si>
  <si>
    <t>PREMSA,REVISTES I LLIBRES</t>
  </si>
  <si>
    <t>VESTUARI</t>
  </si>
  <si>
    <t>MATERIAL TÈCNIC</t>
  </si>
  <si>
    <t>CARTUTXERIA</t>
  </si>
  <si>
    <t>LLOGUER XARXA DIGITAL</t>
  </si>
  <si>
    <t>GESTIÓ DE MULTES</t>
  </si>
  <si>
    <t>SERVEIS DIVERSOS</t>
  </si>
  <si>
    <t>132</t>
  </si>
  <si>
    <t>SERVEI DE VIGILÀNCIA</t>
  </si>
  <si>
    <t>133</t>
  </si>
  <si>
    <t>SERVEIS GRUES</t>
  </si>
  <si>
    <t>ACTIVITATS EDUCACIÓ VIÀRIA</t>
  </si>
  <si>
    <t>CONVENI ALERTES METEOROLÒGIQUES</t>
  </si>
  <si>
    <t>ADQUISICIÓ VEHICLE POLICIA</t>
  </si>
  <si>
    <t>MATERIAL TÈCNIC INVENTARIABLE</t>
  </si>
  <si>
    <t>TOTAL GOVERNACIÓ</t>
  </si>
  <si>
    <t>SERVEIS MUNICIPALS I VIA PÚBLICA</t>
  </si>
  <si>
    <t>03</t>
  </si>
  <si>
    <t>150</t>
  </si>
  <si>
    <t>HORES EXTRES LABORAL</t>
  </si>
  <si>
    <t>HORES EXTRES  LABORALS EVENTUALS</t>
  </si>
  <si>
    <t>LLOGUER MAQUINÀRIA BRIGADA</t>
  </si>
  <si>
    <t>REPARACIÓ I MANTENIMENT ZONES PÚBLIQUES</t>
  </si>
  <si>
    <t>171</t>
  </si>
  <si>
    <t>MANTENIMENT PARCS I JARDINS</t>
  </si>
  <si>
    <t>REPARAC.MANTENIM. I CONSERV.EDIFICIS I ALTRES CONSTRUCCIONS</t>
  </si>
  <si>
    <t>MANT.ELEMENTS SEG.EDIFICIS</t>
  </si>
  <si>
    <t>DESPESES ZONA BLAVA</t>
  </si>
  <si>
    <t>REPARAC.MANTENIM. I CONSERV.MAQUINÀRIA, INSTAL·LAC.I UTILL.</t>
  </si>
  <si>
    <t>165</t>
  </si>
  <si>
    <t>ENLLUMENAT REPOSICIÓ ELEMENTS</t>
  </si>
  <si>
    <t>ENLLUMENAT PÚBLIC MANTENIMENT</t>
  </si>
  <si>
    <t>SUBMINISTRAMENT ENERGIA ELÈCTRICA</t>
  </si>
  <si>
    <t>SUBMINISTRAMENT AIGUA</t>
  </si>
  <si>
    <t>SUBMINISTRAMENT GAS</t>
  </si>
  <si>
    <t>COMBUSTIBLES I CARBURANTS</t>
  </si>
  <si>
    <t>SERVEIS DE TELECOMUNICACIONS</t>
  </si>
  <si>
    <t>163</t>
  </si>
  <si>
    <t>NETEJA VIÀRIA</t>
  </si>
  <si>
    <t>SERVEI DE NETEJA D'EDIFICIS MUNICIPALS</t>
  </si>
  <si>
    <t>ISO 9001</t>
  </si>
  <si>
    <t>MANTENIMENT PARCS INFANTILS</t>
  </si>
  <si>
    <t>924</t>
  </si>
  <si>
    <t>SERVEIS ACTES PÚBLICS</t>
  </si>
  <si>
    <t>HONORARIS SERVEIS ENGINYERS CCM</t>
  </si>
  <si>
    <t>ADQUISICIÓ MAQUINÀRIA BRIGADA</t>
  </si>
  <si>
    <t>ADQUISICIÓ VEHICLE SSMM</t>
  </si>
  <si>
    <t>MOBILIARI ACTES PÚBLICS</t>
  </si>
  <si>
    <t>04</t>
  </si>
  <si>
    <t>313</t>
  </si>
  <si>
    <t>PROMOCIÓ I EDUCACIÓ EN SALUT</t>
  </si>
  <si>
    <t>SERVEIS PREVENTIUS</t>
  </si>
  <si>
    <t>PLA LOCAL DE SALUT</t>
  </si>
  <si>
    <t>PROTECCIÓ DE LA SALUT</t>
  </si>
  <si>
    <t>HISENDA</t>
  </si>
  <si>
    <t>05</t>
  </si>
  <si>
    <t>931</t>
  </si>
  <si>
    <t>932</t>
  </si>
  <si>
    <t>SERVEIS DE RECAPTACIÓ A FAVOR DE L'ENTITAT</t>
  </si>
  <si>
    <t>SUPORT ADMINISTRATIU</t>
  </si>
  <si>
    <t>011</t>
  </si>
  <si>
    <t>INTERESSOS PRÉSTECS</t>
  </si>
  <si>
    <t>INTERESSOS PÒLISSA</t>
  </si>
  <si>
    <t>934</t>
  </si>
  <si>
    <t>DESPESES FORMALITZACIÓ BANCÀRIA</t>
  </si>
  <si>
    <t>ALTRES DESPESES FINANCERES</t>
  </si>
  <si>
    <t>230</t>
  </si>
  <si>
    <t>PROGRAMA SUPORT FAMÍLIES</t>
  </si>
  <si>
    <t>929</t>
  </si>
  <si>
    <t>FONS DE CONTINGÈNCIA</t>
  </si>
  <si>
    <t>AMORTITZACIÓ PRÉSTEC</t>
  </si>
  <si>
    <t>TOTAL HISENDA</t>
  </si>
  <si>
    <t>URBANISME</t>
  </si>
  <si>
    <t>06</t>
  </si>
  <si>
    <t>COMPLEMENT DESTINACIÓ</t>
  </si>
  <si>
    <t>151</t>
  </si>
  <si>
    <t>MATERIAL URBANÍSTIC</t>
  </si>
  <si>
    <t>SUPORT JURÍDIC</t>
  </si>
  <si>
    <t>SUPORT PATRIMONI</t>
  </si>
  <si>
    <t>PLA ESPECIAL PROTECCIÓ PAISATGE</t>
  </si>
  <si>
    <t>ADQUISICIÓ DE TERRENYS</t>
  </si>
  <si>
    <t>REDACCIÓ D'ESTUDIS I PROJECTES</t>
  </si>
  <si>
    <t>TOTAL URBANISME</t>
  </si>
  <si>
    <t>07</t>
  </si>
  <si>
    <t>170</t>
  </si>
  <si>
    <t>136</t>
  </si>
  <si>
    <t>LEASING VEHICLE ADF</t>
  </si>
  <si>
    <t>1721</t>
  </si>
  <si>
    <t>DESPESES AMBIENTALS</t>
  </si>
  <si>
    <t>1622</t>
  </si>
  <si>
    <t>GESTIÓ DE RESIDUS</t>
  </si>
  <si>
    <t>1623</t>
  </si>
  <si>
    <t>TRACTAMENT DE RESIDUS</t>
  </si>
  <si>
    <t>PREVENCIÓ D'INCENDIS</t>
  </si>
  <si>
    <t>311</t>
  </si>
  <si>
    <t>GESTIÓ ANIMALS VIA PÚBLICA</t>
  </si>
  <si>
    <t>CONVENI COL·LEGI VETERINARIS</t>
  </si>
  <si>
    <t>ARBRAT VIARI</t>
  </si>
  <si>
    <t>TRANSFERÈNCIA  MANCOMUNITAT SERVEIS</t>
  </si>
  <si>
    <t>CONVENI CCM GESTIO EFICIENCIA ENERGETICA</t>
  </si>
  <si>
    <t>ADANA</t>
  </si>
  <si>
    <t>414</t>
  </si>
  <si>
    <t>PROGRAMA SUPORT RURAL</t>
  </si>
  <si>
    <t>QUOTA AGRUPACIÓ DEFENSA FORESTAL</t>
  </si>
  <si>
    <t>MATERIAL INVENTARIABLE</t>
  </si>
  <si>
    <t>TOTAL MEDI AMBIENT</t>
  </si>
  <si>
    <t>08</t>
  </si>
  <si>
    <t>320</t>
  </si>
  <si>
    <t>RETRIBUCIONS BÀSIQUES.</t>
  </si>
  <si>
    <t>326</t>
  </si>
  <si>
    <t>NATACIÓ ESCOLAR</t>
  </si>
  <si>
    <t>CAMPANYES I PROJECTES EDUCATIUS</t>
  </si>
  <si>
    <t>327</t>
  </si>
  <si>
    <t>JORNADES FERRER I GUÀRDIA</t>
  </si>
  <si>
    <t>SUPORT PQPI</t>
  </si>
  <si>
    <t>PROMOCIÓ FORMACIÓ MUSICAL</t>
  </si>
  <si>
    <t>ESCOLA BRESSOL MUNICIPAL</t>
  </si>
  <si>
    <t>ESCOLA DE DANSA, D'ADULTS I EQUIP PSICOPEDAGÒGIC</t>
  </si>
  <si>
    <t>JULIOLS UB</t>
  </si>
  <si>
    <t>PROJECTE CIUTATS EDUCADORES</t>
  </si>
  <si>
    <t>CONVENI IES ALELLA</t>
  </si>
  <si>
    <t>CONVENI AMPA IES ALELLA</t>
  </si>
  <si>
    <t>CONVENI AMPA CEIP FABRA</t>
  </si>
  <si>
    <t>CONVENI AMPA CEIP SERRETA</t>
  </si>
  <si>
    <t>CONVENI CEIP FABRA</t>
  </si>
  <si>
    <t>CONVENI CEIP SERRETA</t>
  </si>
  <si>
    <t>CONVENI AMPA ELS PINYONS</t>
  </si>
  <si>
    <t>TOTAL EDUCACIÓ</t>
  </si>
  <si>
    <t>CULTURA</t>
  </si>
  <si>
    <t>09</t>
  </si>
  <si>
    <t>330</t>
  </si>
  <si>
    <t>SGAE</t>
  </si>
  <si>
    <t>ACTIVITATS CENTRE CULTURAL CAN LLEONART</t>
  </si>
  <si>
    <t>333</t>
  </si>
  <si>
    <t>ACTIVITATS CAN MANYÉ</t>
  </si>
  <si>
    <t>334</t>
  </si>
  <si>
    <t>FESTIVAL DE POESIA</t>
  </si>
  <si>
    <t>CURSOS I SORTIDES</t>
  </si>
  <si>
    <t>338</t>
  </si>
  <si>
    <t>SARDANES</t>
  </si>
  <si>
    <t>3321</t>
  </si>
  <si>
    <t>BIBLIOTECA</t>
  </si>
  <si>
    <t>MOSTRA LITERÀRIA</t>
  </si>
  <si>
    <t>PUBLICACIÓ DE LLIBRES</t>
  </si>
  <si>
    <t>BECA RECERCA HISTÒRICA</t>
  </si>
  <si>
    <t>PREMIS CULTURA</t>
  </si>
  <si>
    <t>MOBILIARI I ESTRIS DE CULTURA</t>
  </si>
  <si>
    <t>TOTAL CULTURA</t>
  </si>
  <si>
    <t>10</t>
  </si>
  <si>
    <t>432</t>
  </si>
  <si>
    <t>MANTENIMENT RUTES</t>
  </si>
  <si>
    <t>430</t>
  </si>
  <si>
    <t>GESTIÓ I PROMOCIÓ TURÍSTICA</t>
  </si>
  <si>
    <t>BECA VEREMA</t>
  </si>
  <si>
    <t>PUBLICITAT I COMUNICACIÓ TURÍSTICA</t>
  </si>
  <si>
    <t>GESTIÓ SERVEIS DE TURISME</t>
  </si>
  <si>
    <t>CONSORCI D.O ALELLA</t>
  </si>
  <si>
    <t>QUOTA CONSORCI DO ALELLA</t>
  </si>
  <si>
    <t>TRANSF.ALTRES ENTITATS (CONSORCI COSTA MARESME)</t>
  </si>
  <si>
    <t>TOTAL TURISME</t>
  </si>
  <si>
    <t>ADOLESCÈNCIA I JOVENTUT</t>
  </si>
  <si>
    <t>11</t>
  </si>
  <si>
    <t>337</t>
  </si>
  <si>
    <t>ACTIVITATS INFORMATIVES I FORMATIVES</t>
  </si>
  <si>
    <t>ACTIVITATS DE JOVENTUT</t>
  </si>
  <si>
    <t>ACTIVITATS FOMENT PARTICIPACIÓ</t>
  </si>
  <si>
    <t>BEQUES CREATIVITAT JOVE</t>
  </si>
  <si>
    <t xml:space="preserve">MOBILIARI I ESTRIS </t>
  </si>
  <si>
    <t>EQUIPS ELECTRÒNICS</t>
  </si>
  <si>
    <t>INTERVENCIÓ EN EL MEDI OBERT</t>
  </si>
  <si>
    <t>TOTAL JOVENTUT</t>
  </si>
  <si>
    <t>SERVEIS A LES PERSONES</t>
  </si>
  <si>
    <t>12</t>
  </si>
  <si>
    <t>231</t>
  </si>
  <si>
    <t>LLOGUER HABITATGE EMERGÈNCIES SOCIALS</t>
  </si>
  <si>
    <t>PROGRAMES I ACTIVITATS</t>
  </si>
  <si>
    <t>GESTIÓ HABITATGE SOCIAL</t>
  </si>
  <si>
    <t>SERVEIS BÀSICS D'ATENCIÓ I PROMOCIO SOCIAL</t>
  </si>
  <si>
    <t>ACCIONS PER L'OCUPABILITAT</t>
  </si>
  <si>
    <t>AJUTS SOCIALS</t>
  </si>
  <si>
    <t>PROGRAMA SUPORT LLOGUER JOVE</t>
  </si>
  <si>
    <t>CONVENI CÀRITAS</t>
  </si>
  <si>
    <t>AJUTS DIVERSITAT FUNCIONAL</t>
  </si>
  <si>
    <t>TARGETA MONEDER D’IMPACTE SOCIAL</t>
  </si>
  <si>
    <t>TOTAL SERVEIS A LES PERSONES</t>
  </si>
  <si>
    <t>SETMANA MOBILITAT</t>
  </si>
  <si>
    <t>13</t>
  </si>
  <si>
    <t>TARGETES SOCIALS</t>
  </si>
  <si>
    <t>ESTUDIS I TREBALLS TÈCNICS MOBILITAT</t>
  </si>
  <si>
    <t>SERVEI TRANSPORT A DOMICILI</t>
  </si>
  <si>
    <t>SERVEI TRANSPORT URBÀ</t>
  </si>
  <si>
    <t>CAMINS ESCOLARS</t>
  </si>
  <si>
    <t>ACTUACIONS ACCESSIBILITAT</t>
  </si>
  <si>
    <t>COMUNICACIÓ</t>
  </si>
  <si>
    <t>14</t>
  </si>
  <si>
    <t>491</t>
  </si>
  <si>
    <t>REPARTIMENTS</t>
  </si>
  <si>
    <t>INFORMACIÓ AL CIUTADÀ EL FULL I PRODUCCIÓ AUDIOVISUAL</t>
  </si>
  <si>
    <t>PUBLICITAT MITJANS COMUNICACIÓ</t>
  </si>
  <si>
    <t>EDICIÓ D'INFORMACIÓ</t>
  </si>
  <si>
    <t>SUPORT COMUNICACIÓ 2.0</t>
  </si>
  <si>
    <t>CONVENI REVISTA ALELLA</t>
  </si>
  <si>
    <t>LAIA</t>
  </si>
  <si>
    <t>TOTAL COMUNICACIÓ</t>
  </si>
  <si>
    <t>EMPRENEDORIA, COMERÇ I CONSUM</t>
  </si>
  <si>
    <t>15</t>
  </si>
  <si>
    <t>433</t>
  </si>
  <si>
    <t>DINAMITZACIÓ ACTIVITAT ECONÒMICA</t>
  </si>
  <si>
    <t>CONVENI AJT MASNOU CASA DEL MARQUES</t>
  </si>
  <si>
    <t>PREMIS COMERÇ</t>
  </si>
  <si>
    <t>TOTAL EMPRENEDORIA I OCUPACIÓ</t>
  </si>
  <si>
    <t>COOPERACIÓ INTERNACIONAL</t>
  </si>
  <si>
    <t>16</t>
  </si>
  <si>
    <t>PROMOCIÓ COOPERACIÓ INTERNACIONAL</t>
  </si>
  <si>
    <t>BEQUES ESTADES SOLIDARIES</t>
  </si>
  <si>
    <t>SUBVENCIÓ FONS CATALÀ COOPERACIÓ</t>
  </si>
  <si>
    <t>QUOTA FCC</t>
  </si>
  <si>
    <t>TOTAL COOPERACIÓ INTERNACIONAL</t>
  </si>
  <si>
    <t>17</t>
  </si>
  <si>
    <t>340</t>
  </si>
  <si>
    <t>RETRIBUCIONS BÀSIQUES LABORALS</t>
  </si>
  <si>
    <t>MATERIAL ESPORTIU</t>
  </si>
  <si>
    <t>341</t>
  </si>
  <si>
    <t>ACTIVITATS ESPORTIVES</t>
  </si>
  <si>
    <t>TROFEUS I OBSEQUIS</t>
  </si>
  <si>
    <t>CONTRACTACIÓ SERVEIS CONSERGERIA</t>
  </si>
  <si>
    <t>CONTRACTACIÓ SERVEIS ESPORTIUS</t>
  </si>
  <si>
    <t>342</t>
  </si>
  <si>
    <t>EQUIPAMENTS ESPORTIUS</t>
  </si>
  <si>
    <t>TOTAL ESPORTS</t>
  </si>
  <si>
    <t>FESTES</t>
  </si>
  <si>
    <t>18</t>
  </si>
  <si>
    <t>FESTA VEREMA. ACTIVITATS</t>
  </si>
  <si>
    <t>FESTES POPULARS</t>
  </si>
  <si>
    <t>CARTELL FESTA MAJOR</t>
  </si>
  <si>
    <t>TOTAL FESTES</t>
  </si>
  <si>
    <t>OBRES PÚBLIQUES</t>
  </si>
  <si>
    <t>19</t>
  </si>
  <si>
    <t>REDACCIÓ PROJECTES</t>
  </si>
  <si>
    <t>DIRECCIÓ D'OBRES</t>
  </si>
  <si>
    <t>REMODELACIÓ DE PARCS</t>
  </si>
  <si>
    <t>SENYALITZACIÓ, PILONES I BARANES</t>
  </si>
  <si>
    <t>1532</t>
  </si>
  <si>
    <t>PAVIMENTACIÓ DE CARRERS</t>
  </si>
  <si>
    <t>MILLORES ESPAIS PÚBLICS</t>
  </si>
  <si>
    <t>MOBILIARI URBÀ</t>
  </si>
  <si>
    <t>REFORMA EDIFICIS MUNICIPALS</t>
  </si>
  <si>
    <t>MILLORES IES</t>
  </si>
  <si>
    <t>TOTAL OBRES PÚBLIQUES</t>
  </si>
  <si>
    <t>PARTICIPACIÓ</t>
  </si>
  <si>
    <t>20</t>
  </si>
  <si>
    <t>AGERMANAMENT CARQUEFOU</t>
  </si>
  <si>
    <t>CONVENI CASAL D'ALELLA</t>
  </si>
  <si>
    <t>SUBVENCIONS ORDINÀRIES A ENTITATS</t>
  </si>
  <si>
    <t>SUBVENCIONS EXTRAORDINÀRIES A ENTITATS</t>
  </si>
  <si>
    <t>SUBVENCIONS ORDINÀRIES A ENTITATS SOCIALS</t>
  </si>
  <si>
    <t>SUBVENCIONS EXTRAORDINÀRIES A ENTITATS SOCIALS</t>
  </si>
  <si>
    <t>TOTAL PARTICIPACIÓ</t>
  </si>
  <si>
    <t>ALCALDIA</t>
  </si>
  <si>
    <t>21</t>
  </si>
  <si>
    <t>ATENCIONS PROTOCOL·LÀRIES I REPRESENTATIVES.</t>
  </si>
  <si>
    <t>ATENCIONS PROTOCOL·LÀRIES REGIDORIES</t>
  </si>
  <si>
    <t>GESTIÓ MUNICIPAL</t>
  </si>
  <si>
    <t>TOTAL ALCALDIA</t>
  </si>
  <si>
    <t>INNOVACIÓ</t>
  </si>
  <si>
    <t>22</t>
  </si>
  <si>
    <t>MANTENIMENT SOFTWARE</t>
  </si>
  <si>
    <t>MATERIAL INFORMÀTIC REPARACIÓ I MANTENIMENT</t>
  </si>
  <si>
    <t>WEB MUNICIPAL</t>
  </si>
  <si>
    <t>SUPORT INFORMÀTIC</t>
  </si>
  <si>
    <t>VIRTUALITZACIÓ SERVIDORS</t>
  </si>
  <si>
    <t>APORTACIÓ LOCALRET</t>
  </si>
  <si>
    <t>EQUIPS PER PROCESSOS D'INFORMACIÓ</t>
  </si>
  <si>
    <t>APLICACIONS INFORMÀTIQUES</t>
  </si>
  <si>
    <t>TOTAL INNOVACIÓ</t>
  </si>
  <si>
    <t>EQUITAT</t>
  </si>
  <si>
    <t>POLITIQUES D'EQUITAT</t>
  </si>
  <si>
    <t>SENSIBILITZACIÓ I PREVENCIÓ</t>
  </si>
  <si>
    <t>ACTIVITATS EQUITAT</t>
  </si>
  <si>
    <t>TOTAL EQUITAT</t>
  </si>
  <si>
    <t>TOTAL PRESSUPOST DE DESPESES</t>
  </si>
  <si>
    <t>PREMSA</t>
  </si>
  <si>
    <t>CONVENI AMTU (QUOTA)</t>
  </si>
  <si>
    <t>FESTIVALS MUSICALS</t>
  </si>
  <si>
    <t>ENTRADES EQUIPAMENT ARTS ESCÈNIQUES</t>
  </si>
  <si>
    <t>GEGANTS ALELLA</t>
  </si>
  <si>
    <t>SERVEIS DE VIGILÀNCIA</t>
  </si>
  <si>
    <t>CAPÍTOL VII: TRANSFERÈNCIES DE CAPITAL</t>
  </si>
  <si>
    <t>Pressupost 2019</t>
  </si>
  <si>
    <t>VENDA DE SUBPRODUCTES. PAPER CARTRÓ</t>
  </si>
  <si>
    <t>VENDA DE SUBPRODUCTES. ENVASOS</t>
  </si>
  <si>
    <t>VENDA DE SUBPRODUCTES. VIDRE</t>
  </si>
  <si>
    <t>VENDA DE SUBPRODUCTES. VALORITZACIÓ ENERGÈTICA</t>
  </si>
  <si>
    <t>DIBA. MILLORA DE CAMINS LOCALS</t>
  </si>
  <si>
    <t>DIBA. PROGRAMA COMPLEMENTARI SUPORT LOCAL</t>
  </si>
  <si>
    <t>DIBA. PROGRAMA REFORMA I MILLORA EQUIPAMENTS (PAVELLÓ)</t>
  </si>
  <si>
    <t>Any 2019</t>
  </si>
  <si>
    <t>ADEQUACIÓ PAVELLÓ</t>
  </si>
  <si>
    <t>ADEQUACIÓ CAMÍ DEL MIG</t>
  </si>
  <si>
    <t>SUPORT GESTIÓ CULTURA</t>
  </si>
  <si>
    <t>XETA</t>
  </si>
  <si>
    <t>CONVENI ASSOCIACIÓ ALELLA COMERÇ</t>
  </si>
  <si>
    <t>SUPORT PARTICIPACIÓ I +</t>
  </si>
  <si>
    <t>SUPORT GESTIÓ ADOLESCÈNCIA I JOVENTUT</t>
  </si>
  <si>
    <t>PRESSUPOST D'INGRESSOS</t>
  </si>
  <si>
    <t>ADOLESCÈNCIA</t>
  </si>
  <si>
    <t>PRESSUPOST 2020</t>
  </si>
  <si>
    <t>Pressupost 2020</t>
  </si>
  <si>
    <t xml:space="preserve">    PRESSUPOST  2020</t>
  </si>
  <si>
    <t>PUBLICITAT BIKEPARK</t>
  </si>
  <si>
    <t>ACCIONS DE PARTICIPACIÓ</t>
  </si>
  <si>
    <t>ADQUISICIÓ MÒDULS CAN GAZA</t>
  </si>
  <si>
    <t>PROMOCIÓ ACTIVITAT ECONÒMICA</t>
  </si>
  <si>
    <t>GENT GRAN</t>
  </si>
  <si>
    <t>ACTIVITATS GENT GRAN</t>
  </si>
  <si>
    <t>JORNADES GENT GRAN</t>
  </si>
  <si>
    <t>TOTAL SERVEIS MUNICIPALS I VIA PÚBLICA</t>
  </si>
  <si>
    <t>TALLER ART CAN MANYE</t>
  </si>
  <si>
    <t>SEGURETAT CIUTADANA</t>
  </si>
  <si>
    <t>MEDI AMBIENT I SOSTENIBILITAT</t>
  </si>
  <si>
    <t>EDUCACIÓ I INFÀNCIA</t>
  </si>
  <si>
    <t>TURISME I IDENTITAT</t>
  </si>
  <si>
    <t>ESPORTS I PROMOCIÓ DE LA SALUT</t>
  </si>
  <si>
    <r>
      <t xml:space="preserve">GESTIÓ I ACTIVITATS </t>
    </r>
    <r>
      <rPr>
        <sz val="10"/>
        <rFont val="Tahoma"/>
        <family val="2"/>
        <charset val="1"/>
      </rPr>
      <t>CULTURALS</t>
    </r>
  </si>
  <si>
    <t>Any 2020</t>
  </si>
  <si>
    <t>Var.19-20</t>
  </si>
</sst>
</file>

<file path=xl/styles.xml><?xml version="1.0" encoding="utf-8"?>
<styleSheet xmlns="http://schemas.openxmlformats.org/spreadsheetml/2006/main">
  <numFmts count="12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.#####"/>
    <numFmt numFmtId="169" formatCode="#,##0&quot;    &quot;;\-#,##0&quot;    &quot;;&quot; -    &quot;;@\ "/>
    <numFmt numFmtId="170" formatCode="#,##0.00&quot; € &quot;;\-#,##0.00&quot; € &quot;;&quot; -&quot;#&quot; € &quot;;@\ "/>
    <numFmt numFmtId="171" formatCode="#,##0.00&quot;    &quot;;\-#,##0.00&quot;    &quot;;&quot; -&quot;#&quot;    &quot;;@\ "/>
    <numFmt numFmtId="172" formatCode="* #,##0.00&quot; € &quot;;\-* #,##0.00&quot; € &quot;;* \-#&quot; € &quot;;@\ "/>
  </numFmts>
  <fonts count="5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sz val="10"/>
      <color rgb="FF000000"/>
      <name val="Tahoma"/>
      <family val="2"/>
      <charset val="1"/>
    </font>
    <font>
      <b/>
      <u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sz val="10"/>
      <color rgb="FFFF0000"/>
      <name val="Tahoma"/>
      <family val="2"/>
      <charset val="1"/>
    </font>
    <font>
      <sz val="10"/>
      <color rgb="FF0000FF"/>
      <name val="Tahoma"/>
      <family val="2"/>
      <charset val="1"/>
    </font>
    <font>
      <sz val="10"/>
      <name val="Arial"/>
      <family val="2"/>
      <charset val="1"/>
    </font>
    <font>
      <b/>
      <i/>
      <sz val="10"/>
      <color rgb="FFFFFFFF"/>
      <name val="Tahoma"/>
      <family val="2"/>
      <charset val="1"/>
    </font>
    <font>
      <i/>
      <sz val="11"/>
      <color rgb="FF000000"/>
      <name val="Calibri"/>
      <family val="2"/>
      <charset val="1"/>
    </font>
    <font>
      <i/>
      <sz val="10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sz val="15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color rgb="FFFFFFFF"/>
      <name val="Tahoma"/>
      <family val="2"/>
    </font>
    <font>
      <sz val="10"/>
      <color theme="1"/>
      <name val="Tahoma"/>
      <family val="2"/>
      <charset val="1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sz val="8"/>
      <name val="Tahoma"/>
      <family val="2"/>
      <charset val="1"/>
    </font>
    <font>
      <sz val="10"/>
      <color indexed="8"/>
      <name val="MS Sans Serif"/>
      <family val="2"/>
    </font>
    <font>
      <b/>
      <sz val="11"/>
      <color rgb="FF000000"/>
      <name val="Calibri"/>
      <family val="2"/>
    </font>
    <font>
      <b/>
      <sz val="10"/>
      <color rgb="FFFF0000"/>
      <name val="Tahoma"/>
      <family val="2"/>
      <charset val="1"/>
    </font>
    <font>
      <i/>
      <sz val="11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2D050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157">
    <xf numFmtId="0" fontId="0" fillId="0" borderId="0"/>
    <xf numFmtId="166" fontId="29" fillId="0" borderId="0" applyBorder="0" applyProtection="0"/>
    <xf numFmtId="9" fontId="29" fillId="0" borderId="0" applyBorder="0" applyProtection="0"/>
    <xf numFmtId="0" fontId="30" fillId="0" borderId="0"/>
    <xf numFmtId="0" fontId="31" fillId="0" borderId="0"/>
    <xf numFmtId="169" fontId="31" fillId="0" borderId="0" applyFill="0" applyBorder="0" applyAlignment="0" applyProtection="0"/>
    <xf numFmtId="170" fontId="31" fillId="0" borderId="0" applyFill="0" applyBorder="0" applyAlignment="0" applyProtection="0"/>
    <xf numFmtId="0" fontId="31" fillId="0" borderId="0"/>
    <xf numFmtId="0" fontId="31" fillId="0" borderId="0"/>
    <xf numFmtId="9" fontId="31" fillId="0" borderId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41" fontId="30" fillId="0" borderId="0" applyFont="0" applyFill="0" applyBorder="0" applyAlignment="0" applyProtection="0"/>
    <xf numFmtId="171" fontId="31" fillId="0" borderId="0" applyFill="0" applyBorder="0" applyAlignment="0" applyProtection="0"/>
    <xf numFmtId="172" fontId="31" fillId="0" borderId="0" applyFill="0" applyBorder="0" applyAlignment="0" applyProtection="0"/>
    <xf numFmtId="172" fontId="31" fillId="0" borderId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30" fillId="0" borderId="0"/>
    <xf numFmtId="0" fontId="30" fillId="0" borderId="0"/>
    <xf numFmtId="0" fontId="31" fillId="0" borderId="0"/>
    <xf numFmtId="0" fontId="30" fillId="0" borderId="0"/>
    <xf numFmtId="0" fontId="4" fillId="0" borderId="0"/>
    <xf numFmtId="0" fontId="31" fillId="26" borderId="12" applyNumberFormat="0" applyAlignment="0" applyProtection="0"/>
    <xf numFmtId="0" fontId="31" fillId="26" borderId="12" applyNumberFormat="0" applyAlignment="0" applyProtection="0"/>
    <xf numFmtId="0" fontId="31" fillId="26" borderId="12" applyNumberFormat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172" fontId="30" fillId="0" borderId="0" applyFill="0" applyBorder="0" applyAlignment="0" applyProtection="0"/>
    <xf numFmtId="0" fontId="50" fillId="0" borderId="0">
      <alignment vertical="top"/>
    </xf>
    <xf numFmtId="0" fontId="3" fillId="0" borderId="0"/>
    <xf numFmtId="44" fontId="3" fillId="0" borderId="0" applyFont="0" applyFill="0" applyBorder="0" applyAlignment="0" applyProtection="0"/>
    <xf numFmtId="0" fontId="5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164" fontId="6" fillId="0" borderId="0" xfId="0" applyNumberFormat="1" applyFont="1" applyBorder="1" applyAlignment="1" applyProtection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/>
    <xf numFmtId="0" fontId="8" fillId="0" borderId="0" xfId="0" applyFont="1" applyBorder="1"/>
    <xf numFmtId="164" fontId="8" fillId="0" borderId="0" xfId="0" applyNumberFormat="1" applyFont="1" applyBorder="1" applyAlignment="1" applyProtection="1"/>
    <xf numFmtId="165" fontId="6" fillId="0" borderId="0" xfId="0" applyNumberFormat="1" applyFont="1"/>
    <xf numFmtId="165" fontId="6" fillId="0" borderId="0" xfId="0" applyNumberFormat="1" applyFont="1" applyBorder="1"/>
    <xf numFmtId="166" fontId="29" fillId="0" borderId="0" xfId="1" applyBorder="1" applyProtection="1"/>
    <xf numFmtId="167" fontId="6" fillId="0" borderId="0" xfId="0" applyNumberFormat="1" applyFont="1" applyBorder="1" applyAlignment="1" applyProtection="1"/>
    <xf numFmtId="10" fontId="9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0" fillId="0" borderId="0" xfId="0" applyFont="1"/>
    <xf numFmtId="166" fontId="29" fillId="0" borderId="3" xfId="1" applyBorder="1" applyProtection="1"/>
    <xf numFmtId="167" fontId="6" fillId="0" borderId="0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/>
    <xf numFmtId="0" fontId="11" fillId="0" borderId="0" xfId="0" applyFont="1"/>
    <xf numFmtId="0" fontId="6" fillId="0" borderId="0" xfId="0" applyFont="1" applyBorder="1" applyAlignment="1" applyProtection="1"/>
    <xf numFmtId="0" fontId="6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11" fillId="0" borderId="4" xfId="0" applyNumberFormat="1" applyFont="1" applyBorder="1" applyAlignment="1"/>
    <xf numFmtId="165" fontId="11" fillId="0" borderId="0" xfId="0" applyNumberFormat="1" applyFont="1" applyBorder="1" applyAlignment="1"/>
    <xf numFmtId="4" fontId="11" fillId="0" borderId="0" xfId="0" applyNumberFormat="1" applyFont="1" applyBorder="1"/>
    <xf numFmtId="165" fontId="11" fillId="0" borderId="4" xfId="0" applyNumberFormat="1" applyFont="1" applyBorder="1"/>
    <xf numFmtId="164" fontId="11" fillId="0" borderId="0" xfId="0" applyNumberFormat="1" applyFont="1" applyBorder="1" applyAlignment="1" applyProtection="1"/>
    <xf numFmtId="165" fontId="6" fillId="0" borderId="0" xfId="0" applyNumberFormat="1" applyFont="1" applyAlignment="1"/>
    <xf numFmtId="4" fontId="6" fillId="0" borderId="0" xfId="0" applyNumberFormat="1" applyFont="1" applyBorder="1"/>
    <xf numFmtId="164" fontId="6" fillId="0" borderId="5" xfId="0" applyNumberFormat="1" applyFont="1" applyBorder="1" applyAlignment="1" applyProtection="1"/>
    <xf numFmtId="0" fontId="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8" fontId="11" fillId="0" borderId="0" xfId="0" applyNumberFormat="1" applyFont="1"/>
    <xf numFmtId="49" fontId="11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10" fontId="18" fillId="0" borderId="0" xfId="0" applyNumberFormat="1" applyFont="1" applyBorder="1" applyAlignment="1" applyProtection="1">
      <alignment horizontal="right"/>
    </xf>
    <xf numFmtId="0" fontId="1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8" fontId="19" fillId="0" borderId="0" xfId="0" applyNumberFormat="1" applyFont="1"/>
    <xf numFmtId="168" fontId="20" fillId="0" borderId="0" xfId="0" applyNumberFormat="1" applyFo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/>
    <xf numFmtId="1" fontId="21" fillId="0" borderId="0" xfId="0" applyNumberFormat="1" applyFont="1"/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/>
    </xf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 applyProtection="1">
      <alignment vertic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6" fillId="0" borderId="0" xfId="0" applyNumberFormat="1" applyFont="1"/>
    <xf numFmtId="4" fontId="6" fillId="0" borderId="0" xfId="0" applyNumberFormat="1" applyFont="1"/>
    <xf numFmtId="10" fontId="23" fillId="0" borderId="0" xfId="2" applyNumberFormat="1" applyFont="1" applyBorder="1" applyAlignment="1" applyProtection="1">
      <alignment horizontal="right"/>
    </xf>
    <xf numFmtId="1" fontId="6" fillId="0" borderId="0" xfId="0" applyNumberFormat="1" applyFont="1" applyAlignment="1">
      <alignment horizontal="center"/>
    </xf>
    <xf numFmtId="10" fontId="23" fillId="0" borderId="0" xfId="2" applyNumberFormat="1" applyFont="1" applyBorder="1" applyAlignment="1" applyProtection="1">
      <alignment horizontal="right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168" fontId="6" fillId="4" borderId="0" xfId="0" applyNumberFormat="1" applyFont="1" applyFill="1"/>
    <xf numFmtId="0" fontId="19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6" fillId="0" borderId="0" xfId="0" applyNumberFormat="1" applyFont="1"/>
    <xf numFmtId="49" fontId="0" fillId="0" borderId="0" xfId="0" applyNumberFormat="1"/>
    <xf numFmtId="0" fontId="0" fillId="0" borderId="0" xfId="0"/>
    <xf numFmtId="168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0" fontId="0" fillId="0" borderId="0" xfId="0" applyFont="1" applyAlignment="1">
      <alignment horizontal="center"/>
    </xf>
    <xf numFmtId="10" fontId="27" fillId="0" borderId="0" xfId="2" applyNumberFormat="1" applyFont="1" applyBorder="1" applyAlignment="1" applyProtection="1"/>
    <xf numFmtId="4" fontId="20" fillId="0" borderId="0" xfId="0" applyNumberFormat="1" applyFont="1"/>
    <xf numFmtId="1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1" fillId="0" borderId="3" xfId="0" applyNumberFormat="1" applyFont="1" applyBorder="1" applyAlignment="1">
      <alignment horizontal="left"/>
    </xf>
    <xf numFmtId="168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/>
    <xf numFmtId="1" fontId="28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center"/>
    </xf>
    <xf numFmtId="49" fontId="28" fillId="0" borderId="0" xfId="0" applyNumberFormat="1" applyFont="1"/>
    <xf numFmtId="1" fontId="11" fillId="0" borderId="0" xfId="0" applyNumberFormat="1" applyFont="1" applyAlignment="1">
      <alignment horizontal="center"/>
    </xf>
    <xf numFmtId="10" fontId="27" fillId="0" borderId="0" xfId="0" applyNumberFormat="1" applyFont="1"/>
    <xf numFmtId="0" fontId="14" fillId="0" borderId="0" xfId="0" applyFont="1" applyAlignment="1">
      <alignment horizontal="center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4" fontId="25" fillId="0" borderId="3" xfId="0" applyNumberFormat="1" applyFont="1" applyBorder="1"/>
    <xf numFmtId="1" fontId="11" fillId="0" borderId="0" xfId="0" applyNumberFormat="1" applyFont="1" applyAlignment="1">
      <alignment horizontal="center"/>
    </xf>
    <xf numFmtId="49" fontId="11" fillId="0" borderId="0" xfId="0" applyNumberFormat="1" applyFont="1"/>
    <xf numFmtId="10" fontId="27" fillId="0" borderId="0" xfId="0" applyNumberFormat="1" applyFont="1"/>
    <xf numFmtId="4" fontId="0" fillId="0" borderId="0" xfId="0" applyNumberFormat="1"/>
    <xf numFmtId="4" fontId="6" fillId="0" borderId="0" xfId="0" applyNumberFormat="1" applyFont="1" applyFill="1"/>
    <xf numFmtId="4" fontId="6" fillId="0" borderId="0" xfId="0" applyNumberFormat="1" applyFont="1" applyFill="1" applyBorder="1" applyProtection="1"/>
    <xf numFmtId="4" fontId="14" fillId="0" borderId="0" xfId="0" applyNumberFormat="1" applyFont="1" applyFill="1"/>
    <xf numFmtId="1" fontId="6" fillId="0" borderId="0" xfId="0" applyNumberFormat="1" applyFont="1" applyFill="1"/>
    <xf numFmtId="49" fontId="6" fillId="0" borderId="0" xfId="0" applyNumberFormat="1" applyFont="1" applyFill="1"/>
    <xf numFmtId="166" fontId="0" fillId="0" borderId="0" xfId="0" applyNumberFormat="1"/>
    <xf numFmtId="165" fontId="0" fillId="0" borderId="0" xfId="0" applyNumberFormat="1"/>
    <xf numFmtId="0" fontId="0" fillId="0" borderId="0" xfId="0" applyFill="1"/>
    <xf numFmtId="10" fontId="48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/>
    <xf numFmtId="0" fontId="7" fillId="2" borderId="0" xfId="0" applyFont="1" applyFill="1" applyBorder="1" applyAlignment="1"/>
    <xf numFmtId="4" fontId="6" fillId="0" borderId="0" xfId="0" applyNumberFormat="1" applyFont="1" applyFill="1" applyBorder="1" applyAlignment="1" applyProtection="1"/>
    <xf numFmtId="4" fontId="25" fillId="0" borderId="3" xfId="0" applyNumberFormat="1" applyFont="1" applyFill="1" applyBorder="1"/>
    <xf numFmtId="168" fontId="6" fillId="27" borderId="0" xfId="0" applyNumberFormat="1" applyFont="1" applyFill="1"/>
    <xf numFmtId="1" fontId="6" fillId="0" borderId="0" xfId="0" applyNumberFormat="1" applyFont="1" applyFill="1" applyAlignment="1">
      <alignment horizontal="center"/>
    </xf>
    <xf numFmtId="10" fontId="18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Alignment="1">
      <alignment horizontal="right"/>
    </xf>
    <xf numFmtId="10" fontId="23" fillId="0" borderId="0" xfId="2" applyNumberFormat="1" applyFont="1" applyFill="1" applyBorder="1" applyAlignment="1" applyProtection="1">
      <alignment horizontal="right"/>
    </xf>
    <xf numFmtId="4" fontId="49" fillId="0" borderId="0" xfId="0" applyNumberFormat="1" applyFont="1" applyFill="1"/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0" fillId="0" borderId="3" xfId="0" applyBorder="1"/>
    <xf numFmtId="9" fontId="0" fillId="0" borderId="0" xfId="0" applyNumberFormat="1"/>
    <xf numFmtId="49" fontId="6" fillId="0" borderId="0" xfId="0" applyNumberFormat="1" applyFont="1" applyAlignment="1">
      <alignment horizontal="left"/>
    </xf>
    <xf numFmtId="165" fontId="53" fillId="0" borderId="0" xfId="0" applyNumberFormat="1" applyFont="1" applyBorder="1" applyAlignment="1" applyProtection="1"/>
    <xf numFmtId="43" fontId="6" fillId="0" borderId="0" xfId="0" applyNumberFormat="1" applyFont="1" applyBorder="1" applyAlignment="1" applyProtection="1"/>
    <xf numFmtId="49" fontId="6" fillId="0" borderId="0" xfId="0" applyNumberFormat="1" applyFont="1" applyFill="1" applyBorder="1" applyProtection="1"/>
    <xf numFmtId="4" fontId="25" fillId="0" borderId="0" xfId="0" applyNumberFormat="1" applyFont="1" applyBorder="1"/>
    <xf numFmtId="4" fontId="11" fillId="0" borderId="2" xfId="0" applyNumberFormat="1" applyFont="1" applyFill="1" applyBorder="1" applyAlignment="1" applyProtection="1"/>
    <xf numFmtId="10" fontId="52" fillId="0" borderId="2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Border="1" applyAlignment="1" applyProtection="1"/>
    <xf numFmtId="166" fontId="29" fillId="0" borderId="0" xfId="1"/>
    <xf numFmtId="10" fontId="29" fillId="0" borderId="0" xfId="2" applyNumberForma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0" fontId="55" fillId="0" borderId="0" xfId="2" applyNumberFormat="1" applyFon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 applyFill="1"/>
    <xf numFmtId="10" fontId="57" fillId="0" borderId="0" xfId="2" applyNumberFormat="1" applyFont="1" applyFill="1" applyBorder="1" applyAlignment="1" applyProtection="1">
      <alignment horizontal="right"/>
    </xf>
    <xf numFmtId="0" fontId="5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0" fontId="22" fillId="0" borderId="0" xfId="2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25" fillId="0" borderId="0" xfId="0" applyNumberFormat="1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57">
    <cellStyle name="20% - Énfasis1 2" xfId="10"/>
    <cellStyle name="20% - Énfasis1 3" xfId="11"/>
    <cellStyle name="20% - Énfasis1 4" xfId="12"/>
    <cellStyle name="20% - Énfasis2 2" xfId="13"/>
    <cellStyle name="20% - Énfasis2 3" xfId="14"/>
    <cellStyle name="20% - Énfasis2 4" xfId="15"/>
    <cellStyle name="20% - Énfasis3 2" xfId="16"/>
    <cellStyle name="20% - Énfasis3 3" xfId="17"/>
    <cellStyle name="20% - Énfasis3 4" xfId="18"/>
    <cellStyle name="20% - Énfasis4 2" xfId="19"/>
    <cellStyle name="20% - Énfasis4 3" xfId="20"/>
    <cellStyle name="20% - Énfasis4 4" xfId="21"/>
    <cellStyle name="20% - Énfasis5 2" xfId="22"/>
    <cellStyle name="20% - Énfasis5 3" xfId="23"/>
    <cellStyle name="20% - Énfasis5 4" xfId="24"/>
    <cellStyle name="20% - Énfasis6 2" xfId="25"/>
    <cellStyle name="20% - Énfasis6 3" xfId="26"/>
    <cellStyle name="20% - Énfasis6 4" xfId="27"/>
    <cellStyle name="40% - Énfasis1 2" xfId="28"/>
    <cellStyle name="40% - Énfasis1 3" xfId="29"/>
    <cellStyle name="40% - Énfasis1 4" xfId="30"/>
    <cellStyle name="40% - Énfasis2 2" xfId="31"/>
    <cellStyle name="40% - Énfasis2 3" xfId="32"/>
    <cellStyle name="40% - Énfasis2 4" xfId="33"/>
    <cellStyle name="40% - Énfasis3 2" xfId="34"/>
    <cellStyle name="40% - Énfasis3 3" xfId="35"/>
    <cellStyle name="40% - Énfasis3 4" xfId="36"/>
    <cellStyle name="40% - Énfasis4 2" xfId="37"/>
    <cellStyle name="40% - Énfasis4 3" xfId="38"/>
    <cellStyle name="40% - Énfasis4 4" xfId="39"/>
    <cellStyle name="40% - Énfasis5 2" xfId="40"/>
    <cellStyle name="40% - Énfasis5 3" xfId="41"/>
    <cellStyle name="40% - Énfasis5 4" xfId="42"/>
    <cellStyle name="40% - Énfasis6 2" xfId="43"/>
    <cellStyle name="40% - Énfasis6 3" xfId="44"/>
    <cellStyle name="40% - Énfasis6 4" xfId="45"/>
    <cellStyle name="60% - Énfasis1 2" xfId="46"/>
    <cellStyle name="60% - Énfasis1 3" xfId="47"/>
    <cellStyle name="60% - Énfasis1 4" xfId="48"/>
    <cellStyle name="60% - Énfasis2 2" xfId="49"/>
    <cellStyle name="60% - Énfasis2 3" xfId="50"/>
    <cellStyle name="60% - Énfasis2 4" xfId="51"/>
    <cellStyle name="60% - Énfasis3 2" xfId="52"/>
    <cellStyle name="60% - Énfasis3 3" xfId="53"/>
    <cellStyle name="60% - Énfasis3 4" xfId="54"/>
    <cellStyle name="60% - Énfasis4 2" xfId="55"/>
    <cellStyle name="60% - Énfasis4 3" xfId="56"/>
    <cellStyle name="60% - Énfasis4 4" xfId="57"/>
    <cellStyle name="60% - Énfasis5 2" xfId="58"/>
    <cellStyle name="60% - Énfasis5 3" xfId="59"/>
    <cellStyle name="60% - Énfasis5 4" xfId="60"/>
    <cellStyle name="60% - Énfasis6 2" xfId="61"/>
    <cellStyle name="60% - Énfasis6 3" xfId="62"/>
    <cellStyle name="60% - Énfasis6 4" xfId="63"/>
    <cellStyle name="Buena 2" xfId="64"/>
    <cellStyle name="Buena 3" xfId="65"/>
    <cellStyle name="Buena 4" xfId="66"/>
    <cellStyle name="Cálculo 2" xfId="67"/>
    <cellStyle name="Cálculo 3" xfId="68"/>
    <cellStyle name="Cálculo 4" xfId="69"/>
    <cellStyle name="Celda de comprobación 2" xfId="70"/>
    <cellStyle name="Celda de comprobación 3" xfId="71"/>
    <cellStyle name="Celda de comprobación 4" xfId="72"/>
    <cellStyle name="Celda vinculada 2" xfId="73"/>
    <cellStyle name="Celda vinculada 3" xfId="74"/>
    <cellStyle name="Celda vinculada 4" xfId="75"/>
    <cellStyle name="Encabezado 4 2" xfId="76"/>
    <cellStyle name="Encabezado 4 3" xfId="77"/>
    <cellStyle name="Encabezado 4 4" xfId="78"/>
    <cellStyle name="Énfasis1 2" xfId="79"/>
    <cellStyle name="Énfasis1 3" xfId="80"/>
    <cellStyle name="Énfasis1 4" xfId="81"/>
    <cellStyle name="Énfasis2 2" xfId="82"/>
    <cellStyle name="Énfasis2 3" xfId="83"/>
    <cellStyle name="Énfasis2 4" xfId="84"/>
    <cellStyle name="Énfasis3 2" xfId="85"/>
    <cellStyle name="Énfasis3 3" xfId="86"/>
    <cellStyle name="Énfasis3 4" xfId="87"/>
    <cellStyle name="Énfasis4 2" xfId="88"/>
    <cellStyle name="Énfasis4 3" xfId="89"/>
    <cellStyle name="Énfasis4 4" xfId="90"/>
    <cellStyle name="Énfasis5 2" xfId="91"/>
    <cellStyle name="Énfasis5 3" xfId="92"/>
    <cellStyle name="Énfasis5 4" xfId="93"/>
    <cellStyle name="Énfasis6 2" xfId="94"/>
    <cellStyle name="Énfasis6 3" xfId="95"/>
    <cellStyle name="Énfasis6 4" xfId="96"/>
    <cellStyle name="Entrada 2" xfId="97"/>
    <cellStyle name="Entrada 3" xfId="98"/>
    <cellStyle name="Entrada 4" xfId="99"/>
    <cellStyle name="Euro" xfId="6"/>
    <cellStyle name="Incorrecto 2" xfId="100"/>
    <cellStyle name="Incorrecto 3" xfId="101"/>
    <cellStyle name="Incorrecto 4" xfId="102"/>
    <cellStyle name="Millares [0] 2" xfId="5"/>
    <cellStyle name="Millares [0] 3" xfId="103"/>
    <cellStyle name="Millares 2" xfId="104"/>
    <cellStyle name="Moneda" xfId="1" builtinId="4"/>
    <cellStyle name="Moneda 2" xfId="105"/>
    <cellStyle name="Moneda 3" xfId="106"/>
    <cellStyle name="Moneda 4" xfId="148"/>
    <cellStyle name="Moneda 5" xfId="151"/>
    <cellStyle name="Moneda 6" xfId="156"/>
    <cellStyle name="Neutral 2" xfId="107"/>
    <cellStyle name="Neutral 3" xfId="108"/>
    <cellStyle name="Neutral 4" xfId="109"/>
    <cellStyle name="Normal" xfId="0" builtinId="0"/>
    <cellStyle name="Normal 10" xfId="152"/>
    <cellStyle name="Normal 11" xfId="153"/>
    <cellStyle name="Normal 12" xfId="155"/>
    <cellStyle name="Normal 2" xfId="7"/>
    <cellStyle name="Normal 2 2" xfId="110"/>
    <cellStyle name="Normal 2 3" xfId="111"/>
    <cellStyle name="Normal 2 4" xfId="3"/>
    <cellStyle name="Normal 3" xfId="8"/>
    <cellStyle name="Normal 4" xfId="4"/>
    <cellStyle name="Normal 5" xfId="112"/>
    <cellStyle name="Normal 6" xfId="113"/>
    <cellStyle name="Normal 7" xfId="114"/>
    <cellStyle name="Normal 8" xfId="149"/>
    <cellStyle name="Normal 9" xfId="150"/>
    <cellStyle name="Notas 2" xfId="115"/>
    <cellStyle name="Notas 3" xfId="116"/>
    <cellStyle name="Notas 4" xfId="117"/>
    <cellStyle name="Porcentaje 2" xfId="9"/>
    <cellStyle name="Porcentual" xfId="2" builtinId="5"/>
    <cellStyle name="Porcentual 2" xfId="118"/>
    <cellStyle name="Porcentual 2 2" xfId="119"/>
    <cellStyle name="Porcentual 2 3" xfId="120"/>
    <cellStyle name="Porcentual 2 4" xfId="121"/>
    <cellStyle name="Porcentual 3" xfId="122"/>
    <cellStyle name="Porcentual 4" xfId="123"/>
    <cellStyle name="Porcentual 5" xfId="154"/>
    <cellStyle name="Salida 2" xfId="124"/>
    <cellStyle name="Salida 3" xfId="125"/>
    <cellStyle name="Salida 4" xfId="126"/>
    <cellStyle name="Texto de advertencia 2" xfId="127"/>
    <cellStyle name="Texto de advertencia 3" xfId="128"/>
    <cellStyle name="Texto de advertencia 4" xfId="129"/>
    <cellStyle name="Texto explicativo 2" xfId="130"/>
    <cellStyle name="Texto explicativo 3" xfId="131"/>
    <cellStyle name="Texto explicativo 4" xfId="132"/>
    <cellStyle name="Título 1 2" xfId="133"/>
    <cellStyle name="Título 1 3" xfId="134"/>
    <cellStyle name="Título 1 4" xfId="135"/>
    <cellStyle name="Título 2 2" xfId="136"/>
    <cellStyle name="Título 2 3" xfId="137"/>
    <cellStyle name="Título 2 4" xfId="138"/>
    <cellStyle name="Título 3 2" xfId="139"/>
    <cellStyle name="Título 3 3" xfId="140"/>
    <cellStyle name="Título 3 4" xfId="141"/>
    <cellStyle name="Título 4" xfId="142"/>
    <cellStyle name="Título 5" xfId="143"/>
    <cellStyle name="Título 6" xfId="144"/>
    <cellStyle name="Total 2" xfId="145"/>
    <cellStyle name="Total 3" xfId="146"/>
    <cellStyle name="Total 4" xfId="14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V107"/>
  <sheetViews>
    <sheetView tabSelected="1" workbookViewId="0">
      <selection activeCell="I29" sqref="I29"/>
    </sheetView>
  </sheetViews>
  <sheetFormatPr baseColWidth="10" defaultColWidth="9.109375" defaultRowHeight="14.4"/>
  <cols>
    <col min="1" max="1" width="3.33203125" style="96" customWidth="1"/>
    <col min="2" max="2" width="9.109375" style="96"/>
    <col min="3" max="3" width="15" style="96" customWidth="1"/>
    <col min="4" max="4" width="9.109375" style="96"/>
    <col min="5" max="5" width="18" style="96" bestFit="1" customWidth="1"/>
    <col min="6" max="6" width="9.109375" style="96"/>
    <col min="7" max="7" width="18" style="96" bestFit="1" customWidth="1"/>
    <col min="8" max="8" width="9.109375" style="96"/>
    <col min="9" max="9" width="8.88671875" style="96" bestFit="1" customWidth="1"/>
    <col min="10" max="10" width="9.109375" style="96"/>
    <col min="11" max="11" width="4.109375" style="96" customWidth="1"/>
    <col min="12" max="12" width="9.109375" style="96"/>
    <col min="13" max="13" width="14.33203125" style="96" customWidth="1"/>
    <col min="14" max="14" width="9.109375" style="96"/>
    <col min="15" max="15" width="18" style="96" bestFit="1" customWidth="1"/>
    <col min="16" max="16" width="9.109375" style="96"/>
    <col min="17" max="17" width="18" style="96" bestFit="1" customWidth="1"/>
    <col min="18" max="18" width="9.109375" style="96"/>
    <col min="19" max="19" width="8.88671875" style="96" bestFit="1" customWidth="1"/>
    <col min="22" max="22" width="13" bestFit="1" customWidth="1"/>
  </cols>
  <sheetData>
    <row r="1" spans="1:22" ht="15.75" customHeight="1"/>
    <row r="3" spans="1:22" ht="15.75" customHeight="1">
      <c r="A3" s="135"/>
      <c r="B3" s="135"/>
      <c r="C3" s="135"/>
      <c r="D3" s="135"/>
      <c r="E3" s="135"/>
      <c r="F3" s="135"/>
      <c r="G3" s="135"/>
      <c r="H3" s="135"/>
      <c r="I3" s="135" t="s">
        <v>605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22" ht="15.75" customHeight="1" thickBot="1">
      <c r="A4" s="136"/>
      <c r="B4" s="136"/>
      <c r="C4" s="136"/>
      <c r="D4" s="136"/>
      <c r="E4" s="136"/>
      <c r="F4" s="136"/>
      <c r="G4" s="136"/>
      <c r="H4" s="136"/>
      <c r="I4" s="136" t="s">
        <v>0</v>
      </c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2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2"/>
      <c r="R5" s="1"/>
      <c r="S5" s="1"/>
    </row>
    <row r="6" spans="1:22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2"/>
      <c r="R6" s="1"/>
      <c r="S6" s="1"/>
    </row>
    <row r="7" spans="1:22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2"/>
      <c r="R7" s="1"/>
      <c r="S7" s="1"/>
    </row>
    <row r="8" spans="1:22" ht="15" customHeight="1">
      <c r="A8" s="137" t="s">
        <v>1</v>
      </c>
      <c r="B8" s="137"/>
      <c r="C8" s="137"/>
      <c r="D8" s="137"/>
      <c r="E8" s="137"/>
      <c r="F8" s="137"/>
      <c r="G8" s="137"/>
      <c r="H8" s="137"/>
      <c r="I8" s="137"/>
      <c r="J8" s="3"/>
      <c r="K8" s="137" t="s">
        <v>2</v>
      </c>
      <c r="L8" s="137"/>
      <c r="M8" s="137"/>
      <c r="N8" s="137"/>
      <c r="O8" s="137"/>
      <c r="P8" s="137"/>
      <c r="Q8" s="137"/>
      <c r="R8" s="137"/>
      <c r="S8" s="137"/>
    </row>
    <row r="9" spans="1:22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Q9" s="2"/>
      <c r="S9" s="1"/>
    </row>
    <row r="10" spans="1:22" ht="15" customHeight="1">
      <c r="A10" s="1"/>
      <c r="B10" s="1"/>
      <c r="C10" s="1"/>
      <c r="D10" s="5"/>
      <c r="E10" s="4" t="s">
        <v>593</v>
      </c>
      <c r="F10" s="5"/>
      <c r="G10" s="4" t="s">
        <v>621</v>
      </c>
      <c r="H10" s="5"/>
      <c r="I10" s="4" t="s">
        <v>622</v>
      </c>
      <c r="J10" s="1"/>
      <c r="K10" s="1"/>
      <c r="L10" s="1"/>
      <c r="M10" s="1"/>
      <c r="N10" s="5"/>
      <c r="O10" s="4" t="s">
        <v>593</v>
      </c>
      <c r="P10" s="5"/>
      <c r="Q10" s="4" t="s">
        <v>621</v>
      </c>
      <c r="R10" s="5"/>
      <c r="S10" s="4" t="s">
        <v>622</v>
      </c>
      <c r="T10" s="6"/>
    </row>
    <row r="11" spans="1:22" ht="15" customHeight="1">
      <c r="A11" s="1"/>
      <c r="B11" s="1"/>
      <c r="C11" s="1"/>
      <c r="D11" s="7"/>
      <c r="E11" s="1"/>
      <c r="F11" s="1"/>
      <c r="G11" s="1"/>
      <c r="H11" s="1"/>
      <c r="J11" s="1"/>
      <c r="K11" s="1"/>
      <c r="L11" s="1"/>
      <c r="M11" s="1"/>
      <c r="N11" s="1"/>
      <c r="O11" s="2"/>
      <c r="Q11" s="2"/>
    </row>
    <row r="12" spans="1:22" ht="15" customHeight="1">
      <c r="A12" s="8" t="s">
        <v>3</v>
      </c>
      <c r="B12" s="8"/>
      <c r="C12" s="8"/>
      <c r="D12" s="9"/>
      <c r="E12" s="8"/>
      <c r="F12" s="8"/>
      <c r="G12" s="8"/>
      <c r="H12" s="8"/>
      <c r="J12" s="8"/>
      <c r="K12" s="8" t="s">
        <v>3</v>
      </c>
      <c r="L12" s="8"/>
      <c r="M12" s="8"/>
      <c r="N12" s="8"/>
      <c r="O12" s="10"/>
      <c r="Q12" s="10"/>
    </row>
    <row r="13" spans="1:22" ht="15" customHeight="1">
      <c r="A13" s="1"/>
      <c r="B13" s="1"/>
      <c r="C13" s="1"/>
      <c r="D13" s="12"/>
      <c r="E13" s="11"/>
      <c r="F13" s="1"/>
      <c r="G13" s="11"/>
      <c r="H13" s="1"/>
      <c r="J13" s="1"/>
      <c r="K13" s="1"/>
      <c r="L13" s="1"/>
      <c r="M13" s="1"/>
      <c r="N13" s="7"/>
      <c r="O13" s="2"/>
      <c r="Q13" s="2"/>
    </row>
    <row r="14" spans="1:22" ht="15" customHeight="1">
      <c r="A14" s="1" t="s">
        <v>4</v>
      </c>
      <c r="B14" s="1" t="s">
        <v>5</v>
      </c>
      <c r="C14" s="1"/>
      <c r="D14" s="13"/>
      <c r="E14" s="13">
        <f ca="1">SUMIF('Ingressos AJT'!$1:$1048576,"=1",'Ingressos AJT'!E:E)</f>
        <v>7923000</v>
      </c>
      <c r="F14" s="14"/>
      <c r="G14" s="13">
        <f ca="1">SUMIF('Ingressos AJT'!$1:$1048576,"=1",'Ingressos AJT'!F:F)</f>
        <v>7762992.4520000005</v>
      </c>
      <c r="H14" s="14"/>
      <c r="I14" s="15">
        <f ca="1">+(G14-E14)/E14</f>
        <v>-2.0195323488577496E-2</v>
      </c>
      <c r="J14" s="84"/>
      <c r="K14" s="1" t="s">
        <v>4</v>
      </c>
      <c r="L14" s="1" t="s">
        <v>6</v>
      </c>
      <c r="M14" s="1"/>
      <c r="N14" s="13"/>
      <c r="O14" s="13">
        <f>SUMIF('Despeses AJT'!$B:$B,"=1",'Despeses AJT'!$H:$H)</f>
        <v>3963818.06</v>
      </c>
      <c r="Q14" s="13">
        <f>SUMIF('Despeses AJT'!$B:$B,"=1",'Despeses AJT'!$I:$I)</f>
        <v>4185106.47</v>
      </c>
      <c r="S14" s="15">
        <f>+(Q14-O14)/O14</f>
        <v>5.5827085565072619E-2</v>
      </c>
      <c r="V14" s="131"/>
    </row>
    <row r="15" spans="1:22" ht="15" customHeight="1">
      <c r="A15" s="1"/>
      <c r="B15" s="1"/>
      <c r="C15" s="1"/>
      <c r="D15" s="13"/>
      <c r="E15" s="13"/>
      <c r="F15" s="14"/>
      <c r="G15" s="13"/>
      <c r="H15" s="14"/>
      <c r="I15" s="16"/>
      <c r="J15" s="84"/>
      <c r="K15" s="1"/>
      <c r="L15" s="1"/>
      <c r="M15" s="1"/>
      <c r="N15" s="13"/>
      <c r="O15" s="13"/>
      <c r="Q15" s="13"/>
      <c r="S15" s="16"/>
    </row>
    <row r="16" spans="1:22" ht="15" customHeight="1">
      <c r="A16" s="1" t="s">
        <v>7</v>
      </c>
      <c r="B16" s="1" t="s">
        <v>8</v>
      </c>
      <c r="C16" s="1"/>
      <c r="D16" s="13"/>
      <c r="E16" s="13">
        <f ca="1">SUMIF('Ingressos AJT'!$1:$1048576,"=2",'Ingressos AJT'!E:E)</f>
        <v>300000</v>
      </c>
      <c r="F16" s="14"/>
      <c r="G16" s="13">
        <f ca="1">SUMIF('Ingressos AJT'!$1:$1048576,"=2",'Ingressos AJT'!F:F)</f>
        <v>300000</v>
      </c>
      <c r="H16" s="14"/>
      <c r="I16" s="15">
        <f ca="1">+(G16-E16)/E16</f>
        <v>0</v>
      </c>
      <c r="J16" s="84"/>
      <c r="K16" s="1" t="s">
        <v>7</v>
      </c>
      <c r="L16" s="1" t="s">
        <v>9</v>
      </c>
      <c r="M16" s="1"/>
      <c r="N16" s="13"/>
      <c r="O16" s="13">
        <f>SUMIF('Despeses AJT'!$B:$B,"=2",'Despeses AJT'!$H:$H)</f>
        <v>6793776.6950000003</v>
      </c>
      <c r="Q16" s="13">
        <f>SUMIF('Despeses AJT'!$B:$B,"=2",'Despeses AJT'!$I:$I)</f>
        <v>6669387.7206000006</v>
      </c>
      <c r="S16" s="15">
        <f>+(Q16-O16)/O16</f>
        <v>-1.8309252715289565E-2</v>
      </c>
      <c r="V16" s="131"/>
    </row>
    <row r="17" spans="1:19" ht="15" customHeight="1">
      <c r="A17" s="1"/>
      <c r="B17" s="1"/>
      <c r="C17" s="1"/>
      <c r="D17" s="13"/>
      <c r="E17" s="13"/>
      <c r="F17" s="14"/>
      <c r="G17" s="13"/>
      <c r="H17" s="14"/>
      <c r="I17" s="16"/>
      <c r="J17" s="84"/>
      <c r="K17" s="1"/>
      <c r="L17" s="1"/>
      <c r="M17" s="1"/>
      <c r="N17" s="13"/>
      <c r="O17" s="13"/>
      <c r="Q17" s="13"/>
      <c r="S17" s="16"/>
    </row>
    <row r="18" spans="1:19" ht="15" customHeight="1">
      <c r="A18" s="1" t="s">
        <v>10</v>
      </c>
      <c r="B18" s="1" t="s">
        <v>11</v>
      </c>
      <c r="C18" s="1"/>
      <c r="D18" s="13"/>
      <c r="E18" s="13">
        <f ca="1">SUMIF('Ingressos AJT'!$1:$1048576,"=3",'Ingressos AJT'!E:E)</f>
        <v>1743000</v>
      </c>
      <c r="F18" s="14"/>
      <c r="G18" s="13">
        <f ca="1">SUMIF('Ingressos AJT'!$1:$1048576,"=3",'Ingressos AJT'!F:F)</f>
        <v>1794500</v>
      </c>
      <c r="H18" s="14"/>
      <c r="I18" s="15">
        <f ca="1">+(G18-E18)/E18</f>
        <v>2.9546758462421115E-2</v>
      </c>
      <c r="J18" s="84"/>
      <c r="K18" s="1" t="s">
        <v>10</v>
      </c>
      <c r="L18" s="1" t="s">
        <v>12</v>
      </c>
      <c r="M18" s="1"/>
      <c r="N18" s="13"/>
      <c r="O18" s="13">
        <f>SUMIF('Despeses AJT'!$B:$B,"=3",'Despeses AJT'!$H:$H)</f>
        <v>44286.149999999994</v>
      </c>
      <c r="Q18" s="13">
        <f>SUMIF('Despeses AJT'!$B:$B,"=3",'Despeses AJT'!$I:$I)</f>
        <v>39600</v>
      </c>
      <c r="S18" s="15">
        <f>+(Q18-O18)/O18</f>
        <v>-0.10581524923706384</v>
      </c>
    </row>
    <row r="19" spans="1:19" ht="15" customHeight="1">
      <c r="A19" s="1"/>
      <c r="B19" s="1"/>
      <c r="C19" s="1"/>
      <c r="D19" s="13"/>
      <c r="E19" s="13"/>
      <c r="F19" s="14"/>
      <c r="G19" s="13"/>
      <c r="H19" s="14"/>
      <c r="I19" s="16"/>
      <c r="J19" s="1"/>
      <c r="K19" s="1"/>
      <c r="L19" s="1"/>
      <c r="M19" s="1"/>
      <c r="N19" s="13"/>
      <c r="O19" s="13"/>
      <c r="Q19" s="13"/>
      <c r="S19" s="16"/>
    </row>
    <row r="20" spans="1:19" ht="15" customHeight="1">
      <c r="A20" s="1" t="s">
        <v>13</v>
      </c>
      <c r="B20" s="1" t="s">
        <v>14</v>
      </c>
      <c r="C20" s="1"/>
      <c r="D20" s="13"/>
      <c r="E20" s="13">
        <f ca="1">SUMIF('Ingressos AJT'!$1:$1048576,"=4",'Ingressos AJT'!E:E)</f>
        <v>2777286.67</v>
      </c>
      <c r="F20" s="14"/>
      <c r="G20" s="13">
        <f ca="1">SUMIF('Ingressos AJT'!$1:$1048576,"=4",'Ingressos AJT'!F:F)</f>
        <v>2680886.67</v>
      </c>
      <c r="H20" s="14"/>
      <c r="I20" s="15">
        <f ca="1">+(G20-E20)/E20</f>
        <v>-3.4710136710518258E-2</v>
      </c>
      <c r="J20" s="1"/>
      <c r="K20" s="1" t="s">
        <v>13</v>
      </c>
      <c r="L20" s="1" t="s">
        <v>14</v>
      </c>
      <c r="M20" s="1"/>
      <c r="N20" s="13"/>
      <c r="O20" s="13">
        <f>SUMIF('Despeses AJT'!$B:$B,"=4",'Despeses AJT'!$H:$H)</f>
        <v>668276.65</v>
      </c>
      <c r="Q20" s="13">
        <f>SUMIF('Despeses AJT'!$B:$B,"=4",'Despeses AJT'!$I:$I)</f>
        <v>647804.78</v>
      </c>
      <c r="S20" s="15">
        <f>+(Q20-O20)/O20</f>
        <v>-3.0633825078281569E-2</v>
      </c>
    </row>
    <row r="21" spans="1:19" ht="15" customHeight="1">
      <c r="A21" s="1"/>
      <c r="B21" s="1"/>
      <c r="C21" s="1"/>
      <c r="D21" s="13"/>
      <c r="E21" s="13"/>
      <c r="F21" s="14"/>
      <c r="G21" s="13"/>
      <c r="H21" s="14"/>
      <c r="I21" s="16"/>
      <c r="J21" s="1"/>
      <c r="K21" s="1"/>
      <c r="L21" s="1"/>
      <c r="M21" s="1"/>
      <c r="N21" s="13"/>
      <c r="O21" s="13"/>
      <c r="Q21" s="13"/>
      <c r="S21" s="16"/>
    </row>
    <row r="22" spans="1:19" ht="15" customHeight="1">
      <c r="A22" s="1" t="s">
        <v>15</v>
      </c>
      <c r="B22" s="1" t="s">
        <v>16</v>
      </c>
      <c r="C22" s="1"/>
      <c r="D22" s="13"/>
      <c r="E22" s="13">
        <f ca="1">SUMIF('Ingressos AJT'!$1:$1048576,"=5",'Ingressos AJT'!E:E)</f>
        <v>111500</v>
      </c>
      <c r="F22" s="14"/>
      <c r="G22" s="13">
        <f ca="1">SUMIF('Ingressos AJT'!$1:$1048576,"=5",'Ingressos AJT'!F:F)</f>
        <v>111500</v>
      </c>
      <c r="H22" s="14"/>
      <c r="I22" s="15">
        <f ca="1">+(G22-E22)/E22</f>
        <v>0</v>
      </c>
      <c r="J22" s="1"/>
      <c r="K22" s="1" t="s">
        <v>15</v>
      </c>
      <c r="L22" s="1" t="s">
        <v>17</v>
      </c>
      <c r="M22" s="1"/>
      <c r="N22" s="13"/>
      <c r="O22" s="13">
        <f>SUMIF('Despeses AJT'!$B:$B,"=5",'Despeses AJT'!$H:$H)</f>
        <v>435000</v>
      </c>
      <c r="Q22" s="13">
        <f>SUMIF('Despeses AJT'!$B:$B,"=5",'Despeses AJT'!$I:$I)</f>
        <v>223980.15</v>
      </c>
      <c r="S22" s="15">
        <f>+(Q22-O22)/O22</f>
        <v>-0.4851031034482759</v>
      </c>
    </row>
    <row r="23" spans="1:19" ht="15" customHeight="1">
      <c r="A23" s="1"/>
      <c r="B23" s="1"/>
      <c r="C23" s="1"/>
      <c r="D23" s="13"/>
      <c r="E23" s="18">
        <f ca="1">SUM(E14:E22)</f>
        <v>12854786.67</v>
      </c>
      <c r="F23" s="19"/>
      <c r="G23" s="18">
        <f ca="1">SUM(G14:G22)</f>
        <v>12649879.122</v>
      </c>
      <c r="H23" s="19"/>
      <c r="I23" s="15">
        <f ca="1">+(G23-E23)/E23</f>
        <v>-1.5940174913847902E-2</v>
      </c>
      <c r="J23" s="1"/>
      <c r="K23" s="1"/>
      <c r="L23" s="1"/>
      <c r="M23" s="1"/>
      <c r="N23" s="13"/>
      <c r="O23" s="18">
        <f>SUM(O14:O22)</f>
        <v>11905157.555000002</v>
      </c>
      <c r="Q23" s="18">
        <f>SUM(Q14:Q22)</f>
        <v>11765879.1206</v>
      </c>
      <c r="S23" s="15">
        <f>+(Q23-O23)/O23</f>
        <v>-1.1698999677791456E-2</v>
      </c>
    </row>
    <row r="24" spans="1:19" ht="15" customHeight="1">
      <c r="A24" s="1"/>
      <c r="B24" s="1"/>
      <c r="C24" s="1"/>
      <c r="D24" s="20"/>
      <c r="E24" s="20"/>
      <c r="F24" s="14"/>
      <c r="G24" s="151"/>
      <c r="H24" s="14"/>
      <c r="I24" s="17"/>
      <c r="J24" s="1"/>
      <c r="K24" s="1"/>
      <c r="L24" s="1"/>
      <c r="M24" s="1"/>
      <c r="N24" s="2"/>
      <c r="O24" s="2"/>
      <c r="Q24" s="2"/>
      <c r="S24" s="17"/>
    </row>
    <row r="25" spans="1:19" ht="15" customHeight="1">
      <c r="A25" s="1"/>
      <c r="B25" s="1"/>
      <c r="C25" s="1"/>
      <c r="D25" s="20"/>
      <c r="E25" s="20"/>
      <c r="F25" s="14"/>
      <c r="G25" s="20"/>
      <c r="H25" s="14"/>
      <c r="I25" s="17"/>
      <c r="J25" s="1"/>
      <c r="K25" s="1"/>
      <c r="L25" s="1"/>
      <c r="M25" s="1"/>
      <c r="N25" s="2"/>
      <c r="O25" s="2"/>
      <c r="Q25" s="2"/>
      <c r="S25" s="17"/>
    </row>
    <row r="26" spans="1:19" ht="15" customHeight="1">
      <c r="A26" s="8" t="s">
        <v>18</v>
      </c>
      <c r="B26" s="8"/>
      <c r="C26" s="8"/>
      <c r="D26" s="20"/>
      <c r="E26" s="20"/>
      <c r="F26" s="14"/>
      <c r="G26" s="20"/>
      <c r="H26" s="14"/>
      <c r="I26" s="17"/>
      <c r="J26" s="21"/>
      <c r="K26" s="8" t="s">
        <v>18</v>
      </c>
      <c r="L26" s="8"/>
      <c r="M26" s="8"/>
      <c r="N26" s="2"/>
      <c r="O26" s="2"/>
      <c r="Q26" s="2"/>
      <c r="S26" s="17"/>
    </row>
    <row r="27" spans="1:19" ht="15" customHeight="1">
      <c r="A27" s="1"/>
      <c r="B27" s="1"/>
      <c r="C27" s="1"/>
      <c r="D27" s="20"/>
      <c r="E27" s="20"/>
      <c r="F27" s="14"/>
      <c r="G27" s="20"/>
      <c r="H27" s="14"/>
      <c r="I27" s="17"/>
      <c r="J27" s="1"/>
      <c r="K27" s="1"/>
      <c r="L27" s="1"/>
      <c r="M27" s="1"/>
      <c r="N27" s="22"/>
      <c r="O27" s="22"/>
      <c r="Q27" s="22"/>
      <c r="S27" s="17"/>
    </row>
    <row r="28" spans="1:19" ht="15" customHeight="1">
      <c r="A28" s="1" t="s">
        <v>19</v>
      </c>
      <c r="B28" s="1" t="s">
        <v>20</v>
      </c>
      <c r="C28" s="1"/>
      <c r="D28" s="13"/>
      <c r="E28" s="13">
        <f ca="1">SUMIF('Ingressos AJT'!$1:$1048576,"=6",'Ingressos AJT'!E:E)</f>
        <v>0</v>
      </c>
      <c r="F28" s="14"/>
      <c r="G28" s="13">
        <f ca="1">SUMIF('Ingressos AJT'!$1:$1048576,"=6",'Ingressos AJT'!F:F)</f>
        <v>0</v>
      </c>
      <c r="H28" s="14"/>
      <c r="I28" s="15">
        <v>0</v>
      </c>
      <c r="J28" s="1"/>
      <c r="K28" s="1" t="s">
        <v>19</v>
      </c>
      <c r="L28" s="1" t="s">
        <v>21</v>
      </c>
      <c r="M28" s="1"/>
      <c r="N28" s="13"/>
      <c r="O28" s="13">
        <f>SUMIF('Despeses AJT'!$B:$B,"=6",'Despeses AJT'!$H:$H)</f>
        <v>792154.5</v>
      </c>
      <c r="Q28" s="13">
        <f>SUMIF('Despeses AJT'!$B:$B,"=6",'Despeses AJT'!$I:$I)</f>
        <v>498000</v>
      </c>
      <c r="S28" s="15">
        <f>+(Q28-O28)/O28</f>
        <v>-0.37133475856035658</v>
      </c>
    </row>
    <row r="29" spans="1:19" ht="15" customHeight="1">
      <c r="A29" s="1"/>
      <c r="B29" s="1"/>
      <c r="C29" s="1"/>
      <c r="D29" s="13"/>
      <c r="E29" s="13"/>
      <c r="F29" s="14"/>
      <c r="G29" s="13"/>
      <c r="H29" s="14"/>
      <c r="I29" s="15"/>
      <c r="J29" s="1"/>
      <c r="K29" s="1"/>
      <c r="L29" s="1"/>
      <c r="M29" s="1"/>
      <c r="N29" s="13"/>
      <c r="O29" s="13"/>
      <c r="Q29" s="13"/>
      <c r="S29" s="15"/>
    </row>
    <row r="30" spans="1:19" ht="15" customHeight="1">
      <c r="A30" s="1" t="s">
        <v>22</v>
      </c>
      <c r="B30" s="1" t="s">
        <v>23</v>
      </c>
      <c r="C30" s="1"/>
      <c r="D30" s="13"/>
      <c r="E30" s="13">
        <f ca="1">SUMIF('Ingressos AJT'!$1:$1048576,"=7",'Ingressos AJT'!E:E)</f>
        <v>220420.03</v>
      </c>
      <c r="F30" s="14"/>
      <c r="G30" s="13">
        <f ca="1">SUMIF('Ingressos AJT'!$1:$1048576,"=7",'Ingressos AJT'!F:F)</f>
        <v>0</v>
      </c>
      <c r="H30" s="14"/>
      <c r="I30" s="15">
        <f ca="1">+(G30-E30)/E30</f>
        <v>-1</v>
      </c>
      <c r="J30" s="1"/>
      <c r="K30" s="1" t="s">
        <v>22</v>
      </c>
      <c r="L30" s="1" t="s">
        <v>23</v>
      </c>
      <c r="M30" s="1"/>
      <c r="N30" s="13"/>
      <c r="O30" s="13">
        <f>SUMIF('Despeses AJT'!$B:$B,"=7",'Despeses AJT'!$H:$H)</f>
        <v>0</v>
      </c>
      <c r="Q30" s="13">
        <f>SUMIF('Despeses AJT'!$B:$B,"=7",'Despeses AJT'!$I:$I)</f>
        <v>0</v>
      </c>
      <c r="S30" s="15">
        <v>0</v>
      </c>
    </row>
    <row r="31" spans="1:19" ht="15" customHeight="1">
      <c r="A31" s="1"/>
      <c r="B31" s="1"/>
      <c r="C31" s="1"/>
      <c r="D31" s="13"/>
      <c r="E31" s="13"/>
      <c r="F31" s="14"/>
      <c r="G31" s="13"/>
      <c r="H31" s="14"/>
      <c r="I31" s="15"/>
      <c r="J31" s="1"/>
      <c r="K31" s="1"/>
      <c r="L31" s="1"/>
      <c r="M31" s="1"/>
      <c r="N31" s="13"/>
      <c r="O31" s="13"/>
      <c r="Q31" s="13"/>
      <c r="S31" s="15"/>
    </row>
    <row r="32" spans="1:19" ht="15.75" customHeight="1">
      <c r="A32" s="1" t="s">
        <v>24</v>
      </c>
      <c r="B32" s="1" t="s">
        <v>25</v>
      </c>
      <c r="C32" s="1"/>
      <c r="D32" s="13"/>
      <c r="E32" s="13">
        <f ca="1">SUMIF('Ingressos AJT'!$1:$1048576,"=8",'Ingressos AJT'!E:E)</f>
        <v>18000</v>
      </c>
      <c r="F32" s="14"/>
      <c r="G32" s="13">
        <f ca="1">SUMIF('Ingressos AJT'!$1:$1048576,"=8",'Ingressos AJT'!F:F)</f>
        <v>18000</v>
      </c>
      <c r="H32" s="14"/>
      <c r="I32" s="15">
        <f ca="1">+(G32-E32)/E32</f>
        <v>0</v>
      </c>
      <c r="J32" s="1"/>
      <c r="K32" s="1" t="s">
        <v>24</v>
      </c>
      <c r="L32" s="1" t="s">
        <v>25</v>
      </c>
      <c r="M32" s="1"/>
      <c r="N32" s="13"/>
      <c r="O32" s="13">
        <f>SUMIF('Despeses AJT'!$B:$B,"=8",'Despeses AJT'!$H:$H)</f>
        <v>18000</v>
      </c>
      <c r="Q32" s="13">
        <f>SUMIF('Despeses AJT'!$B:$B,"=8",'Despeses AJT'!$I:$I)</f>
        <v>18000</v>
      </c>
      <c r="S32" s="15">
        <f>+(Q32-O32)/O32</f>
        <v>0</v>
      </c>
    </row>
    <row r="33" spans="1:19" ht="15" customHeight="1">
      <c r="A33" s="1"/>
      <c r="B33" s="1"/>
      <c r="C33" s="1"/>
      <c r="D33" s="13"/>
      <c r="E33" s="13"/>
      <c r="F33" s="14"/>
      <c r="G33" s="13"/>
      <c r="H33" s="14"/>
      <c r="I33" s="15"/>
      <c r="J33" s="1"/>
      <c r="K33" s="1"/>
      <c r="L33" s="1"/>
      <c r="M33" s="1"/>
      <c r="N33" s="13"/>
      <c r="O33" s="13"/>
      <c r="Q33" s="13"/>
      <c r="S33" s="15"/>
    </row>
    <row r="34" spans="1:19" ht="15" customHeight="1">
      <c r="A34" s="23" t="s">
        <v>26</v>
      </c>
      <c r="B34" s="23" t="s">
        <v>27</v>
      </c>
      <c r="C34" s="23"/>
      <c r="D34" s="13"/>
      <c r="E34" s="13">
        <f ca="1">SUMIF('Ingressos AJT'!$1:$1048576,"=9",'Ingressos AJT'!E:E)</f>
        <v>0</v>
      </c>
      <c r="F34" s="14"/>
      <c r="G34" s="13">
        <f ca="1">SUMIF('Ingressos AJT'!$1:$1048576,"=9",'Ingressos AJT'!F:F)</f>
        <v>0</v>
      </c>
      <c r="H34" s="14"/>
      <c r="I34" s="15">
        <v>0</v>
      </c>
      <c r="J34" s="23"/>
      <c r="K34" s="23" t="s">
        <v>26</v>
      </c>
      <c r="L34" s="23" t="s">
        <v>27</v>
      </c>
      <c r="M34" s="23"/>
      <c r="N34" s="13"/>
      <c r="O34" s="13">
        <f>SUMIF('Despeses AJT'!$B:$B,"=9",'Despeses AJT'!$H:$H)</f>
        <v>377894.64</v>
      </c>
      <c r="Q34" s="13">
        <f>SUMIF('Despeses AJT'!$B:$B,"=9",'Despeses AJT'!$I:$I)</f>
        <v>386000</v>
      </c>
      <c r="S34" s="15">
        <f>+(Q34-O34)/O34</f>
        <v>2.1448729730593655E-2</v>
      </c>
    </row>
    <row r="35" spans="1:19" ht="15" customHeight="1">
      <c r="A35" s="1"/>
      <c r="B35" s="1"/>
      <c r="C35" s="1"/>
      <c r="D35" s="13"/>
      <c r="E35" s="18">
        <f ca="1">SUM(E28:E34)</f>
        <v>238420.03</v>
      </c>
      <c r="F35" s="19"/>
      <c r="G35" s="18">
        <f ca="1">SUM(G28:G34)</f>
        <v>18000</v>
      </c>
      <c r="H35" s="19"/>
      <c r="I35" s="15">
        <f ca="1">+(G35-E35)/E35</f>
        <v>-0.92450298743775849</v>
      </c>
      <c r="J35" s="1"/>
      <c r="K35" s="1"/>
      <c r="L35" s="1"/>
      <c r="M35" s="1"/>
      <c r="N35" s="13"/>
      <c r="O35" s="18">
        <f>SUM(O28:O34)</f>
        <v>1188049.1400000001</v>
      </c>
      <c r="Q35" s="18">
        <f>SUM(Q28:Q34)</f>
        <v>902000</v>
      </c>
      <c r="S35" s="15">
        <f>+(Q35-O35)/O35</f>
        <v>-0.24077214516564532</v>
      </c>
    </row>
    <row r="36" spans="1:19" ht="15" customHeight="1">
      <c r="A36" s="1"/>
      <c r="B36" s="1"/>
      <c r="C36" s="1"/>
      <c r="D36" s="24"/>
      <c r="E36" s="24"/>
      <c r="F36" s="25"/>
      <c r="G36" s="24"/>
      <c r="H36" s="25"/>
      <c r="I36" s="17"/>
      <c r="J36" s="1"/>
      <c r="K36" s="1"/>
      <c r="L36" s="1"/>
      <c r="M36" s="1"/>
      <c r="N36" s="22"/>
      <c r="O36" s="22"/>
      <c r="Q36" s="152"/>
      <c r="S36" s="17"/>
    </row>
    <row r="37" spans="1:19" ht="15" customHeight="1">
      <c r="A37" s="1"/>
      <c r="B37" s="1"/>
      <c r="C37" s="1"/>
      <c r="D37" s="24"/>
      <c r="E37" s="24"/>
      <c r="F37" s="25"/>
      <c r="G37" s="24"/>
      <c r="H37" s="25"/>
      <c r="I37" s="17"/>
      <c r="J37" s="1"/>
      <c r="K37" s="1"/>
      <c r="L37" s="1"/>
      <c r="M37" s="1"/>
      <c r="N37" s="26"/>
      <c r="S37" s="17"/>
    </row>
    <row r="38" spans="1:19" ht="15" customHeight="1" thickBot="1">
      <c r="A38" s="1"/>
      <c r="B38" s="21" t="s">
        <v>28</v>
      </c>
      <c r="C38" s="21"/>
      <c r="D38" s="28"/>
      <c r="E38" s="27">
        <f ca="1">+E23+E35</f>
        <v>13093206.699999999</v>
      </c>
      <c r="F38" s="29"/>
      <c r="G38" s="27">
        <f ca="1">+G23+G35</f>
        <v>12667879.122</v>
      </c>
      <c r="H38" s="29"/>
      <c r="I38" s="15">
        <f ca="1">+(G38-E38)/E38</f>
        <v>-3.2484599666481991E-2</v>
      </c>
      <c r="J38" s="1"/>
      <c r="K38" s="1"/>
      <c r="L38" s="21" t="s">
        <v>29</v>
      </c>
      <c r="M38" s="21"/>
      <c r="N38" s="31"/>
      <c r="O38" s="30">
        <f>+O35+O23</f>
        <v>13093206.695000002</v>
      </c>
      <c r="Q38" s="30">
        <f>+Q35+Q23</f>
        <v>12667879.1206</v>
      </c>
      <c r="S38" s="15">
        <f>+(Q38-O38)/O38</f>
        <v>-3.2484599403935562E-2</v>
      </c>
    </row>
    <row r="39" spans="1:19" ht="15" customHeight="1" thickTop="1">
      <c r="A39" s="1"/>
      <c r="B39" s="1"/>
      <c r="C39" s="1"/>
      <c r="D39" s="32"/>
      <c r="E39" s="20"/>
      <c r="F39" s="14"/>
      <c r="G39" s="20"/>
      <c r="H39" s="14"/>
      <c r="J39" s="1"/>
      <c r="K39" s="1"/>
      <c r="L39" s="1"/>
      <c r="M39" s="1"/>
      <c r="N39" s="33"/>
      <c r="O39" s="34"/>
      <c r="Q39" s="34"/>
    </row>
    <row r="40" spans="1:19" ht="15" customHeight="1">
      <c r="A40" s="1"/>
      <c r="B40" s="1"/>
      <c r="C40" s="1"/>
      <c r="D40" s="11"/>
      <c r="E40" s="20"/>
      <c r="F40" s="14"/>
      <c r="G40" s="20"/>
      <c r="H40" s="14"/>
      <c r="I40" s="14"/>
      <c r="J40" s="1"/>
      <c r="K40" s="1"/>
      <c r="L40" s="1"/>
      <c r="M40" s="1"/>
      <c r="N40" s="1"/>
      <c r="O40" s="13"/>
      <c r="P40" s="84"/>
      <c r="Q40" s="13"/>
      <c r="R40" s="84"/>
      <c r="S40" s="14"/>
    </row>
    <row r="42" spans="1:19">
      <c r="O42" s="132">
        <f ca="1">+E38-O38</f>
        <v>4.9999970942735672E-3</v>
      </c>
      <c r="Q42" s="132">
        <f ca="1">+G38-Q38</f>
        <v>1.3999994844198227E-3</v>
      </c>
    </row>
    <row r="69" spans="8:8">
      <c r="H69" s="149"/>
    </row>
    <row r="99" spans="8:8">
      <c r="H99" s="149"/>
    </row>
    <row r="107" spans="8:8">
      <c r="H107" s="149"/>
    </row>
  </sheetData>
  <conditionalFormatting sqref="O40 Q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51181102362204722" footer="0.51181102362204722"/>
  <pageSetup paperSize="9" scale="6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G169"/>
  <sheetViews>
    <sheetView topLeftCell="C121" zoomScale="85" zoomScaleNormal="85" workbookViewId="0">
      <selection activeCell="F153" sqref="F153"/>
    </sheetView>
  </sheetViews>
  <sheetFormatPr baseColWidth="10" defaultColWidth="9.109375" defaultRowHeight="14.4"/>
  <cols>
    <col min="1" max="1" width="2" hidden="1" customWidth="1"/>
    <col min="2" max="2" width="1.44140625" style="96" hidden="1" customWidth="1"/>
    <col min="3" max="3" width="10.88671875" style="35" bestFit="1" customWidth="1"/>
    <col min="4" max="4" width="70.6640625" customWidth="1"/>
    <col min="5" max="6" width="17.33203125" style="96" bestFit="1" customWidth="1"/>
    <col min="7" max="7" width="16.44140625" bestFit="1" customWidth="1"/>
  </cols>
  <sheetData>
    <row r="1" spans="1:7" ht="15.75" customHeight="1">
      <c r="A1" s="36"/>
      <c r="B1" s="36"/>
      <c r="C1" s="37"/>
      <c r="D1" s="38"/>
      <c r="E1" s="38"/>
      <c r="F1" s="38"/>
      <c r="G1" s="39"/>
    </row>
    <row r="2" spans="1:7" ht="17.100000000000001" customHeight="1">
      <c r="A2" s="40"/>
      <c r="B2" s="40"/>
      <c r="C2" s="41"/>
      <c r="D2" s="42" t="s">
        <v>603</v>
      </c>
      <c r="E2" s="41"/>
      <c r="F2" s="41"/>
      <c r="G2" s="41"/>
    </row>
    <row r="3" spans="1:7" ht="17.100000000000001" customHeight="1" thickBot="1">
      <c r="A3" s="40"/>
      <c r="B3" s="40"/>
      <c r="C3" s="43"/>
      <c r="D3" s="44" t="s">
        <v>0</v>
      </c>
      <c r="E3" s="43"/>
      <c r="F3" s="43"/>
      <c r="G3" s="43"/>
    </row>
    <row r="4" spans="1:7" ht="15.75" customHeight="1" thickBot="1">
      <c r="A4" s="1"/>
      <c r="B4" s="1"/>
      <c r="C4" s="3"/>
      <c r="D4" s="3"/>
      <c r="E4" s="3"/>
      <c r="F4" s="3"/>
      <c r="G4" s="1"/>
    </row>
    <row r="5" spans="1:7" ht="15.75" customHeight="1" thickBot="1">
      <c r="A5" s="1"/>
      <c r="B5" s="1"/>
      <c r="C5" s="45" t="s">
        <v>601</v>
      </c>
      <c r="D5" s="46"/>
      <c r="E5" s="46"/>
      <c r="F5" s="46"/>
      <c r="G5" s="47"/>
    </row>
    <row r="6" spans="1:7" ht="15.75" customHeight="1">
      <c r="A6" s="1"/>
      <c r="B6" s="1"/>
      <c r="C6" s="3"/>
      <c r="D6" s="3"/>
      <c r="E6" s="3"/>
      <c r="F6" s="3"/>
      <c r="G6" s="3"/>
    </row>
    <row r="7" spans="1:7" ht="15.75" customHeight="1" thickBot="1">
      <c r="A7" s="36"/>
      <c r="B7" s="36"/>
      <c r="C7" s="48" t="s">
        <v>30</v>
      </c>
      <c r="D7" s="49"/>
      <c r="E7" s="80" t="s">
        <v>585</v>
      </c>
      <c r="F7" s="80" t="s">
        <v>604</v>
      </c>
      <c r="G7" s="51" t="s">
        <v>31</v>
      </c>
    </row>
    <row r="8" spans="1:7">
      <c r="C8"/>
    </row>
    <row r="9" spans="1:7" ht="15.75" customHeight="1">
      <c r="A9" s="54" t="str">
        <f t="shared" ref="A9:A14" si="0">MID(C9,1,1)</f>
        <v>1</v>
      </c>
      <c r="B9" s="140"/>
      <c r="C9" s="55" t="s">
        <v>34</v>
      </c>
      <c r="D9" s="56" t="s">
        <v>35</v>
      </c>
      <c r="E9" s="126">
        <v>10000</v>
      </c>
      <c r="F9" s="126">
        <v>10000</v>
      </c>
      <c r="G9" s="142">
        <f>+(F9-E9)/E9</f>
        <v>0</v>
      </c>
    </row>
    <row r="10" spans="1:7" ht="15.75" customHeight="1">
      <c r="A10" s="54" t="str">
        <f t="shared" si="0"/>
        <v>1</v>
      </c>
      <c r="B10" s="140"/>
      <c r="C10" s="55" t="s">
        <v>36</v>
      </c>
      <c r="D10" s="56" t="s">
        <v>37</v>
      </c>
      <c r="E10" s="126">
        <v>5530000</v>
      </c>
      <c r="F10" s="126">
        <v>5369992.4520000005</v>
      </c>
      <c r="G10" s="142">
        <f t="shared" ref="G10:G14" si="1">+(F10-E10)/E10</f>
        <v>-2.8934457142857049E-2</v>
      </c>
    </row>
    <row r="11" spans="1:7" ht="15.75" customHeight="1">
      <c r="A11" s="54" t="str">
        <f t="shared" si="0"/>
        <v>1</v>
      </c>
      <c r="B11" s="140"/>
      <c r="C11" s="55" t="s">
        <v>38</v>
      </c>
      <c r="D11" s="56" t="s">
        <v>39</v>
      </c>
      <c r="E11" s="126">
        <v>30000</v>
      </c>
      <c r="F11" s="126">
        <v>30000</v>
      </c>
      <c r="G11" s="142">
        <f t="shared" si="1"/>
        <v>0</v>
      </c>
    </row>
    <row r="12" spans="1:7" ht="15.75" customHeight="1">
      <c r="A12" s="54" t="str">
        <f t="shared" si="0"/>
        <v>1</v>
      </c>
      <c r="B12" s="140"/>
      <c r="C12" s="55" t="s">
        <v>40</v>
      </c>
      <c r="D12" s="56" t="s">
        <v>41</v>
      </c>
      <c r="E12" s="126">
        <v>493000</v>
      </c>
      <c r="F12" s="126">
        <v>493000</v>
      </c>
      <c r="G12" s="142">
        <f t="shared" si="1"/>
        <v>0</v>
      </c>
    </row>
    <row r="13" spans="1:7" ht="15.75" customHeight="1">
      <c r="A13" s="54" t="str">
        <f t="shared" si="0"/>
        <v>1</v>
      </c>
      <c r="B13" s="140"/>
      <c r="C13" s="55" t="s">
        <v>42</v>
      </c>
      <c r="D13" s="56" t="s">
        <v>43</v>
      </c>
      <c r="E13" s="126">
        <v>1800000</v>
      </c>
      <c r="F13" s="126">
        <v>1800000</v>
      </c>
      <c r="G13" s="142">
        <f t="shared" si="1"/>
        <v>0</v>
      </c>
    </row>
    <row r="14" spans="1:7" ht="15.75" customHeight="1">
      <c r="A14" s="54" t="str">
        <f t="shared" si="0"/>
        <v>1</v>
      </c>
      <c r="B14" s="140"/>
      <c r="C14" s="55" t="s">
        <v>44</v>
      </c>
      <c r="D14" s="56" t="s">
        <v>45</v>
      </c>
      <c r="E14" s="126">
        <v>60000</v>
      </c>
      <c r="F14" s="126">
        <v>60000</v>
      </c>
      <c r="G14" s="142">
        <f t="shared" si="1"/>
        <v>0</v>
      </c>
    </row>
    <row r="15" spans="1:7">
      <c r="A15" s="54"/>
      <c r="B15" s="54"/>
      <c r="C15" s="55"/>
      <c r="D15" s="56"/>
      <c r="E15" s="126"/>
      <c r="F15" s="126"/>
      <c r="G15" s="133"/>
    </row>
    <row r="16" spans="1:7">
      <c r="A16" s="54"/>
      <c r="B16" s="54"/>
      <c r="C16" s="58" t="s">
        <v>46</v>
      </c>
      <c r="D16" s="59"/>
      <c r="E16" s="155">
        <f>SUM(E9:E15)</f>
        <v>7923000</v>
      </c>
      <c r="F16" s="155">
        <f>SUM(F9:F15)</f>
        <v>7762992.4520000005</v>
      </c>
      <c r="G16" s="156">
        <f>+(F16-E16)/E16</f>
        <v>-2.0195323488577496E-2</v>
      </c>
    </row>
    <row r="17" spans="1:7">
      <c r="A17" s="54"/>
      <c r="B17" s="54"/>
      <c r="C17" s="55"/>
      <c r="D17" s="56"/>
      <c r="E17" s="126"/>
      <c r="F17" s="126"/>
      <c r="G17" s="133"/>
    </row>
    <row r="18" spans="1:7">
      <c r="A18" s="54"/>
      <c r="B18" s="54"/>
      <c r="C18" s="55"/>
      <c r="D18" s="56"/>
      <c r="E18" s="126"/>
      <c r="F18" s="126"/>
      <c r="G18" s="133"/>
    </row>
    <row r="19" spans="1:7" ht="15" thickBot="1">
      <c r="A19" s="54"/>
      <c r="B19" s="54"/>
      <c r="C19" s="48" t="s">
        <v>47</v>
      </c>
      <c r="D19" s="49"/>
      <c r="E19" s="157" t="s">
        <v>585</v>
      </c>
      <c r="F19" s="80" t="s">
        <v>604</v>
      </c>
      <c r="G19" s="158" t="s">
        <v>31</v>
      </c>
    </row>
    <row r="20" spans="1:7">
      <c r="A20" s="54"/>
      <c r="B20" s="54"/>
      <c r="C20" s="55"/>
      <c r="D20" s="56"/>
      <c r="E20" s="126"/>
      <c r="F20" s="126"/>
      <c r="G20" s="133"/>
    </row>
    <row r="21" spans="1:7">
      <c r="A21" s="54" t="str">
        <f>MID(C21,1,1)</f>
        <v>2</v>
      </c>
      <c r="B21" s="140"/>
      <c r="C21" s="55" t="s">
        <v>48</v>
      </c>
      <c r="D21" s="56" t="s">
        <v>49</v>
      </c>
      <c r="E21" s="126">
        <v>300000</v>
      </c>
      <c r="F21" s="126">
        <v>300000</v>
      </c>
      <c r="G21" s="142">
        <f t="shared" ref="G21" si="2">+(F21-E21)/E21</f>
        <v>0</v>
      </c>
    </row>
    <row r="22" spans="1:7">
      <c r="A22" s="54"/>
      <c r="B22" s="54"/>
      <c r="C22" s="55"/>
      <c r="D22" s="56"/>
      <c r="E22" s="126"/>
      <c r="F22" s="126"/>
      <c r="G22" s="133"/>
    </row>
    <row r="23" spans="1:7">
      <c r="A23" s="54"/>
      <c r="B23" s="54"/>
      <c r="C23" s="58" t="s">
        <v>50</v>
      </c>
      <c r="D23" s="59"/>
      <c r="E23" s="155">
        <f>+E21</f>
        <v>300000</v>
      </c>
      <c r="F23" s="155">
        <f>+F21</f>
        <v>300000</v>
      </c>
      <c r="G23" s="156">
        <f>+(F23-E23)/E23</f>
        <v>0</v>
      </c>
    </row>
    <row r="24" spans="1:7">
      <c r="A24" s="54"/>
      <c r="B24" s="54"/>
      <c r="C24" s="55"/>
      <c r="D24" s="56"/>
      <c r="E24" s="126"/>
      <c r="F24" s="126"/>
      <c r="G24" s="133"/>
    </row>
    <row r="25" spans="1:7">
      <c r="A25" s="54"/>
      <c r="B25" s="54"/>
      <c r="C25" s="55"/>
      <c r="D25" s="56"/>
      <c r="E25" s="126"/>
      <c r="F25" s="126"/>
      <c r="G25" s="133"/>
    </row>
    <row r="26" spans="1:7" ht="15" thickBot="1">
      <c r="A26" s="54"/>
      <c r="B26" s="54"/>
      <c r="C26" s="48" t="s">
        <v>51</v>
      </c>
      <c r="D26" s="49"/>
      <c r="E26" s="157" t="s">
        <v>585</v>
      </c>
      <c r="F26" s="80" t="s">
        <v>604</v>
      </c>
      <c r="G26" s="158" t="s">
        <v>31</v>
      </c>
    </row>
    <row r="27" spans="1:7">
      <c r="A27" s="54"/>
      <c r="B27" s="54"/>
      <c r="C27" s="55"/>
      <c r="D27" s="56"/>
      <c r="E27" s="126"/>
      <c r="F27" s="126"/>
      <c r="G27" s="133"/>
    </row>
    <row r="28" spans="1:7">
      <c r="A28" s="54" t="str">
        <f t="shared" ref="A28:A60" si="3">MID(C28,1,1)</f>
        <v>3</v>
      </c>
      <c r="B28" s="140"/>
      <c r="C28" s="55" t="s">
        <v>52</v>
      </c>
      <c r="D28" s="56" t="s">
        <v>53</v>
      </c>
      <c r="E28" s="126">
        <v>607000</v>
      </c>
      <c r="F28" s="126">
        <v>614000</v>
      </c>
      <c r="G28" s="142">
        <f t="shared" ref="G28:G81" si="4">+(F28-E28)/E28</f>
        <v>1.1532125205930808E-2</v>
      </c>
    </row>
    <row r="29" spans="1:7">
      <c r="A29" s="54" t="str">
        <f t="shared" si="3"/>
        <v>3</v>
      </c>
      <c r="B29" s="140"/>
      <c r="C29" s="55" t="s">
        <v>54</v>
      </c>
      <c r="D29" s="56" t="s">
        <v>55</v>
      </c>
      <c r="E29" s="126">
        <v>17000</v>
      </c>
      <c r="F29" s="126">
        <v>17000</v>
      </c>
      <c r="G29" s="142">
        <f t="shared" si="4"/>
        <v>0</v>
      </c>
    </row>
    <row r="30" spans="1:7">
      <c r="A30" s="60" t="str">
        <f t="shared" si="3"/>
        <v>3</v>
      </c>
      <c r="B30" s="60"/>
      <c r="C30" s="55" t="s">
        <v>56</v>
      </c>
      <c r="D30" s="56" t="s">
        <v>57</v>
      </c>
      <c r="E30" s="126">
        <v>90000</v>
      </c>
      <c r="F30" s="126">
        <v>90000</v>
      </c>
      <c r="G30" s="142">
        <f t="shared" si="4"/>
        <v>0</v>
      </c>
    </row>
    <row r="31" spans="1:7">
      <c r="A31" s="54" t="str">
        <f t="shared" si="3"/>
        <v>3</v>
      </c>
      <c r="B31" s="54"/>
      <c r="C31" s="55" t="s">
        <v>58</v>
      </c>
      <c r="D31" s="56" t="s">
        <v>59</v>
      </c>
      <c r="E31" s="126">
        <v>7000</v>
      </c>
      <c r="F31" s="126">
        <v>7000</v>
      </c>
      <c r="G31" s="142">
        <f t="shared" si="4"/>
        <v>0</v>
      </c>
    </row>
    <row r="32" spans="1:7">
      <c r="A32" s="54" t="str">
        <f t="shared" si="3"/>
        <v>3</v>
      </c>
      <c r="B32" s="54"/>
      <c r="C32" s="55" t="s">
        <v>60</v>
      </c>
      <c r="D32" s="56" t="s">
        <v>61</v>
      </c>
      <c r="E32" s="126">
        <v>1500</v>
      </c>
      <c r="F32" s="126">
        <v>1500</v>
      </c>
      <c r="G32" s="142">
        <f t="shared" si="4"/>
        <v>0</v>
      </c>
    </row>
    <row r="33" spans="1:7">
      <c r="A33" s="54" t="str">
        <f t="shared" si="3"/>
        <v>3</v>
      </c>
      <c r="B33" s="54"/>
      <c r="C33" s="55" t="s">
        <v>62</v>
      </c>
      <c r="D33" s="56" t="s">
        <v>63</v>
      </c>
      <c r="E33" s="126">
        <v>8000</v>
      </c>
      <c r="F33" s="126">
        <v>5000</v>
      </c>
      <c r="G33" s="142">
        <f t="shared" si="4"/>
        <v>-0.375</v>
      </c>
    </row>
    <row r="34" spans="1:7">
      <c r="A34" s="54" t="str">
        <f t="shared" si="3"/>
        <v>3</v>
      </c>
      <c r="B34" s="54"/>
      <c r="C34" s="55" t="s">
        <v>64</v>
      </c>
      <c r="D34" s="56" t="s">
        <v>65</v>
      </c>
      <c r="E34" s="126">
        <v>28000</v>
      </c>
      <c r="F34" s="126">
        <v>28000</v>
      </c>
      <c r="G34" s="142">
        <f t="shared" si="4"/>
        <v>0</v>
      </c>
    </row>
    <row r="35" spans="1:7">
      <c r="A35" s="54" t="str">
        <f t="shared" si="3"/>
        <v>3</v>
      </c>
      <c r="B35" s="54"/>
      <c r="C35" s="55" t="s">
        <v>66</v>
      </c>
      <c r="D35" s="56" t="s">
        <v>67</v>
      </c>
      <c r="E35" s="126">
        <v>48000</v>
      </c>
      <c r="F35" s="126">
        <v>48000</v>
      </c>
      <c r="G35" s="142">
        <f t="shared" si="4"/>
        <v>0</v>
      </c>
    </row>
    <row r="36" spans="1:7">
      <c r="A36" s="54" t="str">
        <f t="shared" si="3"/>
        <v>3</v>
      </c>
      <c r="B36" s="54"/>
      <c r="C36" s="55" t="s">
        <v>68</v>
      </c>
      <c r="D36" s="56" t="s">
        <v>69</v>
      </c>
      <c r="E36" s="126">
        <v>105000</v>
      </c>
      <c r="F36" s="126">
        <v>105000</v>
      </c>
      <c r="G36" s="142">
        <f t="shared" si="4"/>
        <v>0</v>
      </c>
    </row>
    <row r="37" spans="1:7">
      <c r="A37" s="54" t="str">
        <f t="shared" si="3"/>
        <v>3</v>
      </c>
      <c r="B37" s="54"/>
      <c r="C37" s="55" t="s">
        <v>70</v>
      </c>
      <c r="D37" s="56" t="s">
        <v>71</v>
      </c>
      <c r="E37" s="126">
        <v>3000</v>
      </c>
      <c r="F37" s="126">
        <v>3000</v>
      </c>
      <c r="G37" s="142">
        <f t="shared" si="4"/>
        <v>0</v>
      </c>
    </row>
    <row r="38" spans="1:7">
      <c r="A38" s="54" t="str">
        <f t="shared" si="3"/>
        <v>3</v>
      </c>
      <c r="B38" s="54"/>
      <c r="C38" s="55" t="s">
        <v>72</v>
      </c>
      <c r="D38" s="56" t="s">
        <v>73</v>
      </c>
      <c r="E38" s="126">
        <v>5000</v>
      </c>
      <c r="F38" s="126">
        <v>5000</v>
      </c>
      <c r="G38" s="142">
        <f t="shared" si="4"/>
        <v>0</v>
      </c>
    </row>
    <row r="39" spans="1:7">
      <c r="A39" s="54" t="str">
        <f t="shared" si="3"/>
        <v>3</v>
      </c>
      <c r="B39" s="54"/>
      <c r="C39" s="55" t="s">
        <v>74</v>
      </c>
      <c r="D39" s="56" t="s">
        <v>75</v>
      </c>
      <c r="E39" s="126">
        <v>33000</v>
      </c>
      <c r="F39" s="126">
        <v>55000</v>
      </c>
      <c r="G39" s="142">
        <f t="shared" si="4"/>
        <v>0.66666666666666663</v>
      </c>
    </row>
    <row r="40" spans="1:7">
      <c r="A40" s="54" t="str">
        <f t="shared" si="3"/>
        <v>3</v>
      </c>
      <c r="B40" s="54"/>
      <c r="C40" s="55" t="s">
        <v>76</v>
      </c>
      <c r="D40" s="56" t="s">
        <v>77</v>
      </c>
      <c r="E40" s="126">
        <v>28000</v>
      </c>
      <c r="F40" s="126">
        <v>28000</v>
      </c>
      <c r="G40" s="142">
        <f t="shared" si="4"/>
        <v>0</v>
      </c>
    </row>
    <row r="41" spans="1:7">
      <c r="A41" s="54" t="str">
        <f t="shared" si="3"/>
        <v>3</v>
      </c>
      <c r="B41" s="54"/>
      <c r="C41" s="55" t="s">
        <v>78</v>
      </c>
      <c r="D41" s="56" t="s">
        <v>79</v>
      </c>
      <c r="E41" s="126">
        <v>8000</v>
      </c>
      <c r="F41" s="126">
        <v>8000</v>
      </c>
      <c r="G41" s="142">
        <f t="shared" si="4"/>
        <v>0</v>
      </c>
    </row>
    <row r="42" spans="1:7">
      <c r="A42" s="54" t="str">
        <f t="shared" si="3"/>
        <v>3</v>
      </c>
      <c r="B42" s="54"/>
      <c r="C42" s="55" t="s">
        <v>80</v>
      </c>
      <c r="D42" s="56" t="s">
        <v>81</v>
      </c>
      <c r="E42" s="126">
        <v>12000</v>
      </c>
      <c r="F42" s="126">
        <v>12000</v>
      </c>
      <c r="G42" s="142">
        <f t="shared" si="4"/>
        <v>0</v>
      </c>
    </row>
    <row r="43" spans="1:7">
      <c r="A43" s="54" t="str">
        <f t="shared" si="3"/>
        <v>3</v>
      </c>
      <c r="B43" s="54"/>
      <c r="C43" s="55" t="s">
        <v>82</v>
      </c>
      <c r="D43" s="56" t="s">
        <v>83</v>
      </c>
      <c r="E43" s="126">
        <v>1000</v>
      </c>
      <c r="F43" s="126">
        <v>1000</v>
      </c>
      <c r="G43" s="142">
        <f t="shared" si="4"/>
        <v>0</v>
      </c>
    </row>
    <row r="44" spans="1:7">
      <c r="A44" s="61" t="str">
        <f t="shared" si="3"/>
        <v>3</v>
      </c>
      <c r="B44" s="61"/>
      <c r="C44" s="55" t="s">
        <v>84</v>
      </c>
      <c r="D44" s="56" t="s">
        <v>85</v>
      </c>
      <c r="E44" s="126">
        <v>2000</v>
      </c>
      <c r="F44" s="126">
        <v>2000</v>
      </c>
      <c r="G44" s="142">
        <f t="shared" si="4"/>
        <v>0</v>
      </c>
    </row>
    <row r="45" spans="1:7">
      <c r="A45" s="61" t="str">
        <f t="shared" si="3"/>
        <v>3</v>
      </c>
      <c r="B45" s="61"/>
      <c r="C45" s="55" t="s">
        <v>86</v>
      </c>
      <c r="D45" s="56" t="s">
        <v>87</v>
      </c>
      <c r="E45" s="126">
        <v>2000</v>
      </c>
      <c r="F45" s="126">
        <v>2000</v>
      </c>
      <c r="G45" s="142">
        <f t="shared" si="4"/>
        <v>0</v>
      </c>
    </row>
    <row r="46" spans="1:7" s="96" customFormat="1">
      <c r="A46" s="61" t="str">
        <f t="shared" si="3"/>
        <v>3</v>
      </c>
      <c r="B46" s="61"/>
      <c r="C46" s="83">
        <v>33906</v>
      </c>
      <c r="D46" s="83" t="s">
        <v>606</v>
      </c>
      <c r="E46" s="143" t="s">
        <v>120</v>
      </c>
      <c r="F46" s="126">
        <v>2000</v>
      </c>
      <c r="G46" s="142" t="s">
        <v>120</v>
      </c>
    </row>
    <row r="47" spans="1:7">
      <c r="A47" s="54" t="str">
        <f t="shared" si="3"/>
        <v>3</v>
      </c>
      <c r="B47" s="54"/>
      <c r="C47" s="55" t="s">
        <v>88</v>
      </c>
      <c r="D47" s="56" t="s">
        <v>89</v>
      </c>
      <c r="E47" s="126">
        <v>4000</v>
      </c>
      <c r="F47" s="126">
        <v>4000</v>
      </c>
      <c r="G47" s="142">
        <f t="shared" si="4"/>
        <v>0</v>
      </c>
    </row>
    <row r="48" spans="1:7">
      <c r="A48" s="54" t="str">
        <f t="shared" si="3"/>
        <v>3</v>
      </c>
      <c r="B48" s="54"/>
      <c r="C48" s="55" t="s">
        <v>90</v>
      </c>
      <c r="D48" s="56" t="s">
        <v>91</v>
      </c>
      <c r="E48" s="126">
        <v>15000</v>
      </c>
      <c r="F48" s="126">
        <v>15000</v>
      </c>
      <c r="G48" s="142">
        <f t="shared" si="4"/>
        <v>0</v>
      </c>
    </row>
    <row r="49" spans="1:7">
      <c r="A49" s="54" t="str">
        <f t="shared" si="3"/>
        <v>3</v>
      </c>
      <c r="B49" s="54"/>
      <c r="C49" s="55" t="s">
        <v>92</v>
      </c>
      <c r="D49" s="56" t="s">
        <v>93</v>
      </c>
      <c r="E49" s="126">
        <v>12000</v>
      </c>
      <c r="F49" s="126">
        <v>17000</v>
      </c>
      <c r="G49" s="142">
        <f t="shared" si="4"/>
        <v>0.41666666666666669</v>
      </c>
    </row>
    <row r="50" spans="1:7">
      <c r="A50" s="54" t="str">
        <f t="shared" si="3"/>
        <v>3</v>
      </c>
      <c r="B50" s="54"/>
      <c r="C50" s="62">
        <v>34301</v>
      </c>
      <c r="D50" s="56" t="s">
        <v>94</v>
      </c>
      <c r="E50" s="126">
        <v>1000</v>
      </c>
      <c r="F50" s="126">
        <v>1000</v>
      </c>
      <c r="G50" s="142">
        <f t="shared" si="4"/>
        <v>0</v>
      </c>
    </row>
    <row r="51" spans="1:7">
      <c r="A51" s="54" t="str">
        <f t="shared" si="3"/>
        <v>3</v>
      </c>
      <c r="B51" s="54"/>
      <c r="C51" s="55" t="s">
        <v>95</v>
      </c>
      <c r="D51" s="56" t="s">
        <v>96</v>
      </c>
      <c r="E51" s="126">
        <v>125000</v>
      </c>
      <c r="F51" s="126">
        <v>135000</v>
      </c>
      <c r="G51" s="142">
        <f t="shared" si="4"/>
        <v>0.08</v>
      </c>
    </row>
    <row r="52" spans="1:7">
      <c r="A52" s="54" t="str">
        <f t="shared" si="3"/>
        <v>3</v>
      </c>
      <c r="B52" s="54"/>
      <c r="C52" s="55" t="s">
        <v>97</v>
      </c>
      <c r="D52" s="56" t="s">
        <v>98</v>
      </c>
      <c r="E52" s="126">
        <v>5000</v>
      </c>
      <c r="F52" s="126">
        <v>5000</v>
      </c>
      <c r="G52" s="142">
        <f t="shared" si="4"/>
        <v>0</v>
      </c>
    </row>
    <row r="53" spans="1:7">
      <c r="A53" s="54" t="str">
        <f t="shared" si="3"/>
        <v>3</v>
      </c>
      <c r="B53" s="54"/>
      <c r="C53" s="55" t="s">
        <v>99</v>
      </c>
      <c r="D53" s="56" t="s">
        <v>100</v>
      </c>
      <c r="E53" s="126">
        <v>55000</v>
      </c>
      <c r="F53" s="126">
        <v>55000</v>
      </c>
      <c r="G53" s="142">
        <f t="shared" si="4"/>
        <v>0</v>
      </c>
    </row>
    <row r="54" spans="1:7">
      <c r="A54" s="54" t="str">
        <f t="shared" si="3"/>
        <v>3</v>
      </c>
      <c r="B54" s="54"/>
      <c r="C54" s="55" t="s">
        <v>101</v>
      </c>
      <c r="D54" s="56" t="s">
        <v>102</v>
      </c>
      <c r="E54" s="126">
        <v>3000</v>
      </c>
      <c r="F54" s="126">
        <v>3000</v>
      </c>
      <c r="G54" s="142">
        <f t="shared" si="4"/>
        <v>0</v>
      </c>
    </row>
    <row r="55" spans="1:7">
      <c r="A55" s="54" t="str">
        <f t="shared" si="3"/>
        <v>3</v>
      </c>
      <c r="B55" s="54"/>
      <c r="C55" s="55" t="s">
        <v>103</v>
      </c>
      <c r="D55" s="56" t="s">
        <v>104</v>
      </c>
      <c r="E55" s="126">
        <v>110000</v>
      </c>
      <c r="F55" s="126">
        <v>110000</v>
      </c>
      <c r="G55" s="142">
        <f t="shared" si="4"/>
        <v>0</v>
      </c>
    </row>
    <row r="56" spans="1:7">
      <c r="A56" s="54" t="str">
        <f t="shared" si="3"/>
        <v>3</v>
      </c>
      <c r="B56" s="54"/>
      <c r="C56" s="55" t="s">
        <v>105</v>
      </c>
      <c r="D56" s="56" t="s">
        <v>106</v>
      </c>
      <c r="E56" s="126">
        <v>9000</v>
      </c>
      <c r="F56" s="126">
        <v>9000</v>
      </c>
      <c r="G56" s="142">
        <f t="shared" si="4"/>
        <v>0</v>
      </c>
    </row>
    <row r="57" spans="1:7">
      <c r="A57" s="54" t="str">
        <f t="shared" si="3"/>
        <v>3</v>
      </c>
      <c r="B57" s="54"/>
      <c r="C57" s="55" t="s">
        <v>107</v>
      </c>
      <c r="D57" s="56" t="s">
        <v>108</v>
      </c>
      <c r="E57" s="126">
        <v>1000</v>
      </c>
      <c r="F57" s="126">
        <v>1000</v>
      </c>
      <c r="G57" s="142">
        <f t="shared" si="4"/>
        <v>0</v>
      </c>
    </row>
    <row r="58" spans="1:7">
      <c r="A58" s="54" t="str">
        <f t="shared" si="3"/>
        <v>3</v>
      </c>
      <c r="B58" s="54"/>
      <c r="C58" s="55" t="s">
        <v>109</v>
      </c>
      <c r="D58" s="56" t="s">
        <v>110</v>
      </c>
      <c r="E58" s="126">
        <v>25000</v>
      </c>
      <c r="F58" s="126">
        <v>29000</v>
      </c>
      <c r="G58" s="142">
        <f t="shared" si="4"/>
        <v>0.16</v>
      </c>
    </row>
    <row r="59" spans="1:7">
      <c r="A59" s="61" t="str">
        <f t="shared" si="3"/>
        <v>3</v>
      </c>
      <c r="B59" s="61"/>
      <c r="C59" s="63" t="s">
        <v>111</v>
      </c>
      <c r="D59" s="56" t="s">
        <v>112</v>
      </c>
      <c r="E59" s="126">
        <v>8000</v>
      </c>
      <c r="F59" s="126">
        <v>8000</v>
      </c>
      <c r="G59" s="142">
        <f t="shared" si="4"/>
        <v>0</v>
      </c>
    </row>
    <row r="60" spans="1:7">
      <c r="A60" s="54" t="str">
        <f t="shared" si="3"/>
        <v>3</v>
      </c>
      <c r="B60" s="54"/>
      <c r="C60" s="63" t="s">
        <v>113</v>
      </c>
      <c r="D60" s="56" t="s">
        <v>114</v>
      </c>
      <c r="E60" s="126">
        <v>1000</v>
      </c>
      <c r="F60" s="126">
        <v>4500</v>
      </c>
      <c r="G60" s="142">
        <f t="shared" si="4"/>
        <v>3.5</v>
      </c>
    </row>
    <row r="61" spans="1:7">
      <c r="A61" s="54" t="str">
        <f t="shared" ref="A61:A81" si="5">MID(C61,1,1)</f>
        <v>3</v>
      </c>
      <c r="B61" s="54"/>
      <c r="C61" s="63" t="s">
        <v>115</v>
      </c>
      <c r="D61" s="56" t="s">
        <v>116</v>
      </c>
      <c r="E61" s="126">
        <v>2000</v>
      </c>
      <c r="F61" s="126">
        <v>2000</v>
      </c>
      <c r="G61" s="142">
        <f t="shared" si="4"/>
        <v>0</v>
      </c>
    </row>
    <row r="62" spans="1:7" s="96" customFormat="1">
      <c r="A62" s="54" t="str">
        <f t="shared" si="5"/>
        <v>3</v>
      </c>
      <c r="B62" s="54"/>
      <c r="C62" s="65">
        <v>34911</v>
      </c>
      <c r="D62" s="83" t="s">
        <v>614</v>
      </c>
      <c r="E62" s="143" t="s">
        <v>120</v>
      </c>
      <c r="F62" s="126">
        <v>1000</v>
      </c>
      <c r="G62" s="142" t="s">
        <v>120</v>
      </c>
    </row>
    <row r="63" spans="1:7">
      <c r="A63" s="54" t="str">
        <f t="shared" si="5"/>
        <v>3</v>
      </c>
      <c r="B63" s="54"/>
      <c r="C63" s="55" t="s">
        <v>117</v>
      </c>
      <c r="D63" s="130" t="s">
        <v>118</v>
      </c>
      <c r="E63" s="126">
        <v>15000</v>
      </c>
      <c r="F63" s="126">
        <v>15000</v>
      </c>
      <c r="G63" s="142">
        <f t="shared" si="4"/>
        <v>0</v>
      </c>
    </row>
    <row r="64" spans="1:7">
      <c r="A64" s="54" t="str">
        <f t="shared" si="5"/>
        <v>3</v>
      </c>
      <c r="B64" s="54"/>
      <c r="C64" s="55" t="s">
        <v>119</v>
      </c>
      <c r="D64" s="130" t="s">
        <v>581</v>
      </c>
      <c r="E64" s="126">
        <v>40000</v>
      </c>
      <c r="F64" s="126">
        <v>40000</v>
      </c>
      <c r="G64" s="142">
        <f t="shared" si="4"/>
        <v>0</v>
      </c>
    </row>
    <row r="65" spans="1:7">
      <c r="A65" s="54" t="str">
        <f t="shared" si="5"/>
        <v>3</v>
      </c>
      <c r="B65" s="54"/>
      <c r="C65" s="55" t="s">
        <v>121</v>
      </c>
      <c r="D65" s="130" t="s">
        <v>122</v>
      </c>
      <c r="E65" s="126">
        <v>500</v>
      </c>
      <c r="F65" s="126">
        <v>500</v>
      </c>
      <c r="G65" s="142">
        <f t="shared" si="4"/>
        <v>0</v>
      </c>
    </row>
    <row r="66" spans="1:7">
      <c r="A66" s="54" t="str">
        <f t="shared" si="5"/>
        <v>3</v>
      </c>
      <c r="B66" s="54"/>
      <c r="C66" s="55" t="s">
        <v>123</v>
      </c>
      <c r="D66" s="130" t="s">
        <v>586</v>
      </c>
      <c r="E66" s="126">
        <v>35000</v>
      </c>
      <c r="F66" s="126">
        <v>35000</v>
      </c>
      <c r="G66" s="142">
        <f t="shared" si="4"/>
        <v>0</v>
      </c>
    </row>
    <row r="67" spans="1:7" s="96" customFormat="1">
      <c r="A67" s="54" t="str">
        <f t="shared" si="5"/>
        <v>3</v>
      </c>
      <c r="B67" s="54"/>
      <c r="C67" s="150">
        <v>36003</v>
      </c>
      <c r="D67" s="130" t="s">
        <v>587</v>
      </c>
      <c r="E67" s="126">
        <v>40000</v>
      </c>
      <c r="F67" s="126">
        <v>40000</v>
      </c>
      <c r="G67" s="142">
        <f t="shared" si="4"/>
        <v>0</v>
      </c>
    </row>
    <row r="68" spans="1:7" s="96" customFormat="1">
      <c r="A68" s="54" t="str">
        <f t="shared" si="5"/>
        <v>3</v>
      </c>
      <c r="B68" s="54"/>
      <c r="C68" s="150">
        <v>36004</v>
      </c>
      <c r="D68" s="130" t="s">
        <v>588</v>
      </c>
      <c r="E68" s="126">
        <v>15000</v>
      </c>
      <c r="F68" s="126">
        <v>15000</v>
      </c>
      <c r="G68" s="142">
        <f t="shared" si="4"/>
        <v>0</v>
      </c>
    </row>
    <row r="69" spans="1:7" s="96" customFormat="1">
      <c r="A69" s="54" t="str">
        <f t="shared" si="5"/>
        <v>3</v>
      </c>
      <c r="B69" s="54"/>
      <c r="C69" s="150">
        <v>36005</v>
      </c>
      <c r="D69" s="130" t="s">
        <v>589</v>
      </c>
      <c r="E69" s="126">
        <v>3000</v>
      </c>
      <c r="F69" s="126">
        <v>3000</v>
      </c>
      <c r="G69" s="142">
        <f t="shared" si="4"/>
        <v>0</v>
      </c>
    </row>
    <row r="70" spans="1:7">
      <c r="A70" s="54" t="str">
        <f t="shared" si="5"/>
        <v>3</v>
      </c>
      <c r="B70" s="140"/>
      <c r="C70" s="55" t="s">
        <v>124</v>
      </c>
      <c r="D70" s="130" t="s">
        <v>125</v>
      </c>
      <c r="E70" s="126">
        <v>1000</v>
      </c>
      <c r="F70" s="126">
        <v>1000</v>
      </c>
      <c r="G70" s="142">
        <f t="shared" si="4"/>
        <v>0</v>
      </c>
    </row>
    <row r="71" spans="1:7">
      <c r="A71" s="54" t="str">
        <f t="shared" si="5"/>
        <v>3</v>
      </c>
      <c r="B71" s="140"/>
      <c r="C71" s="55" t="s">
        <v>126</v>
      </c>
      <c r="D71" s="130" t="s">
        <v>127</v>
      </c>
      <c r="E71" s="126">
        <v>15000</v>
      </c>
      <c r="F71" s="126">
        <v>15000</v>
      </c>
      <c r="G71" s="142">
        <f t="shared" si="4"/>
        <v>0</v>
      </c>
    </row>
    <row r="72" spans="1:7">
      <c r="A72" s="54" t="str">
        <f t="shared" si="5"/>
        <v>3</v>
      </c>
      <c r="B72" s="140"/>
      <c r="C72" s="55" t="s">
        <v>128</v>
      </c>
      <c r="D72" s="130" t="s">
        <v>129</v>
      </c>
      <c r="E72" s="126">
        <v>120000</v>
      </c>
      <c r="F72" s="126">
        <v>120000</v>
      </c>
      <c r="G72" s="142">
        <f t="shared" si="4"/>
        <v>0</v>
      </c>
    </row>
    <row r="73" spans="1:7">
      <c r="A73" s="54" t="str">
        <f t="shared" si="5"/>
        <v>3</v>
      </c>
      <c r="B73" s="140"/>
      <c r="C73" s="64" t="s">
        <v>130</v>
      </c>
      <c r="D73" s="130" t="s">
        <v>131</v>
      </c>
      <c r="E73" s="126">
        <v>2000</v>
      </c>
      <c r="F73" s="126">
        <v>2000</v>
      </c>
      <c r="G73" s="142">
        <f t="shared" si="4"/>
        <v>0</v>
      </c>
    </row>
    <row r="74" spans="1:7">
      <c r="A74" s="54" t="str">
        <f t="shared" si="5"/>
        <v>3</v>
      </c>
      <c r="B74" s="140"/>
      <c r="C74" s="55" t="s">
        <v>132</v>
      </c>
      <c r="D74" s="130" t="s">
        <v>133</v>
      </c>
      <c r="E74" s="126">
        <v>3000</v>
      </c>
      <c r="F74" s="126">
        <v>3000</v>
      </c>
      <c r="G74" s="142">
        <f t="shared" si="4"/>
        <v>0</v>
      </c>
    </row>
    <row r="75" spans="1:7">
      <c r="A75" s="54" t="str">
        <f t="shared" si="5"/>
        <v>3</v>
      </c>
      <c r="B75" s="140"/>
      <c r="C75" s="55" t="s">
        <v>134</v>
      </c>
      <c r="D75" s="130" t="s">
        <v>135</v>
      </c>
      <c r="E75" s="126">
        <v>1000</v>
      </c>
      <c r="F75" s="126">
        <v>1000</v>
      </c>
      <c r="G75" s="142">
        <f t="shared" si="4"/>
        <v>0</v>
      </c>
    </row>
    <row r="76" spans="1:7">
      <c r="A76" s="54" t="str">
        <f t="shared" si="5"/>
        <v>3</v>
      </c>
      <c r="B76" s="140"/>
      <c r="C76" s="55" t="s">
        <v>136</v>
      </c>
      <c r="D76" s="130" t="s">
        <v>137</v>
      </c>
      <c r="E76" s="126">
        <v>1000</v>
      </c>
      <c r="F76" s="126">
        <v>1000</v>
      </c>
      <c r="G76" s="142">
        <f t="shared" si="4"/>
        <v>0</v>
      </c>
    </row>
    <row r="77" spans="1:7">
      <c r="A77" s="54" t="str">
        <f t="shared" si="5"/>
        <v>3</v>
      </c>
      <c r="B77" s="140"/>
      <c r="C77" s="55" t="s">
        <v>138</v>
      </c>
      <c r="D77" s="130" t="s">
        <v>139</v>
      </c>
      <c r="E77" s="126">
        <v>10000</v>
      </c>
      <c r="F77" s="126">
        <v>10000</v>
      </c>
      <c r="G77" s="142">
        <f t="shared" si="4"/>
        <v>0</v>
      </c>
    </row>
    <row r="78" spans="1:7">
      <c r="A78" s="54" t="str">
        <f t="shared" si="5"/>
        <v>3</v>
      </c>
      <c r="B78" s="140"/>
      <c r="C78" s="55" t="s">
        <v>140</v>
      </c>
      <c r="D78" s="130" t="s">
        <v>141</v>
      </c>
      <c r="E78" s="126">
        <v>35000</v>
      </c>
      <c r="F78" s="126">
        <v>35000</v>
      </c>
      <c r="G78" s="142">
        <f t="shared" si="4"/>
        <v>0</v>
      </c>
    </row>
    <row r="79" spans="1:7">
      <c r="A79" s="54" t="str">
        <f t="shared" si="5"/>
        <v>3</v>
      </c>
      <c r="B79" s="140"/>
      <c r="C79" s="62">
        <v>39710</v>
      </c>
      <c r="D79" s="130" t="s">
        <v>142</v>
      </c>
      <c r="E79" s="126">
        <v>0</v>
      </c>
      <c r="F79" s="126">
        <v>0</v>
      </c>
      <c r="G79" s="142">
        <v>0</v>
      </c>
    </row>
    <row r="80" spans="1:7">
      <c r="A80" s="54" t="str">
        <f t="shared" si="5"/>
        <v>3</v>
      </c>
      <c r="B80" s="140"/>
      <c r="C80" s="55" t="s">
        <v>143</v>
      </c>
      <c r="D80" s="130" t="s">
        <v>144</v>
      </c>
      <c r="E80" s="126">
        <v>5000</v>
      </c>
      <c r="F80" s="126">
        <v>5000</v>
      </c>
      <c r="G80" s="142">
        <f t="shared" si="4"/>
        <v>0</v>
      </c>
    </row>
    <row r="81" spans="1:7">
      <c r="A81" s="54" t="str">
        <f t="shared" si="5"/>
        <v>3</v>
      </c>
      <c r="B81" s="140"/>
      <c r="C81" s="55" t="s">
        <v>145</v>
      </c>
      <c r="D81" s="130" t="s">
        <v>146</v>
      </c>
      <c r="E81" s="126">
        <v>20000</v>
      </c>
      <c r="F81" s="126">
        <v>20000</v>
      </c>
      <c r="G81" s="142">
        <f t="shared" si="4"/>
        <v>0</v>
      </c>
    </row>
    <row r="82" spans="1:7">
      <c r="E82" s="133"/>
      <c r="F82" s="133"/>
      <c r="G82" s="133"/>
    </row>
    <row r="83" spans="1:7">
      <c r="A83" s="1"/>
      <c r="B83" s="1"/>
      <c r="C83" s="58" t="s">
        <v>147</v>
      </c>
      <c r="D83" s="59"/>
      <c r="E83" s="155">
        <f>SUM(E28:E82)</f>
        <v>1743000</v>
      </c>
      <c r="F83" s="155">
        <f>SUM(F28:F82)</f>
        <v>1794500</v>
      </c>
      <c r="G83" s="156">
        <f>+(F83-E83)/E83</f>
        <v>2.9546758462421115E-2</v>
      </c>
    </row>
    <row r="84" spans="1:7">
      <c r="A84" s="1"/>
      <c r="B84" s="1"/>
      <c r="C84" s="55"/>
      <c r="D84" s="56"/>
      <c r="E84" s="126"/>
      <c r="F84" s="126"/>
      <c r="G84" s="133"/>
    </row>
    <row r="85" spans="1:7">
      <c r="A85" s="1"/>
      <c r="B85" s="1"/>
      <c r="C85" s="55"/>
      <c r="D85" s="56"/>
      <c r="E85" s="126"/>
      <c r="F85" s="126"/>
      <c r="G85" s="133"/>
    </row>
    <row r="86" spans="1:7" ht="15" thickBot="1">
      <c r="A86" s="1"/>
      <c r="B86" s="1"/>
      <c r="C86" s="48" t="s">
        <v>148</v>
      </c>
      <c r="D86" s="49"/>
      <c r="E86" s="157" t="s">
        <v>585</v>
      </c>
      <c r="F86" s="80" t="s">
        <v>604</v>
      </c>
      <c r="G86" s="158" t="s">
        <v>31</v>
      </c>
    </row>
    <row r="87" spans="1:7">
      <c r="A87" s="1"/>
      <c r="B87" s="1"/>
      <c r="C87" s="55"/>
      <c r="D87" s="56"/>
      <c r="E87" s="126"/>
      <c r="F87" s="126"/>
      <c r="G87" s="133"/>
    </row>
    <row r="88" spans="1:7">
      <c r="A88" s="54" t="str">
        <f t="shared" ref="A88:A121" si="6">MID(C88,1,1)</f>
        <v>4</v>
      </c>
      <c r="B88" s="54"/>
      <c r="C88" s="62" t="s">
        <v>149</v>
      </c>
      <c r="D88" s="56" t="s">
        <v>150</v>
      </c>
      <c r="E88" s="126">
        <v>2029694.05</v>
      </c>
      <c r="F88" s="126">
        <v>2129694.0499999998</v>
      </c>
      <c r="G88" s="142">
        <f t="shared" ref="G88:G121" si="7">+(F88-E88)/E88</f>
        <v>4.9268509212016344E-2</v>
      </c>
    </row>
    <row r="89" spans="1:7">
      <c r="A89" s="54" t="str">
        <f t="shared" si="6"/>
        <v>4</v>
      </c>
      <c r="B89" s="54"/>
      <c r="C89" s="62" t="s">
        <v>151</v>
      </c>
      <c r="D89" s="56" t="s">
        <v>152</v>
      </c>
      <c r="E89" s="126">
        <v>131000</v>
      </c>
      <c r="F89" s="126">
        <v>131000</v>
      </c>
      <c r="G89" s="142">
        <f t="shared" si="7"/>
        <v>0</v>
      </c>
    </row>
    <row r="90" spans="1:7">
      <c r="A90" s="54" t="str">
        <f t="shared" si="6"/>
        <v>4</v>
      </c>
      <c r="B90" s="54"/>
      <c r="C90" s="62" t="s">
        <v>153</v>
      </c>
      <c r="D90" s="56" t="s">
        <v>154</v>
      </c>
      <c r="E90" s="126">
        <v>4650</v>
      </c>
      <c r="F90" s="126">
        <v>4650</v>
      </c>
      <c r="G90" s="142">
        <f t="shared" si="7"/>
        <v>0</v>
      </c>
    </row>
    <row r="91" spans="1:7">
      <c r="A91" s="54" t="str">
        <f t="shared" si="6"/>
        <v>4</v>
      </c>
      <c r="B91" s="54"/>
      <c r="C91" s="62">
        <v>45030</v>
      </c>
      <c r="D91" s="56" t="s">
        <v>155</v>
      </c>
      <c r="E91" s="126">
        <v>1000</v>
      </c>
      <c r="F91" s="126">
        <v>1000</v>
      </c>
      <c r="G91" s="142">
        <f t="shared" si="7"/>
        <v>0</v>
      </c>
    </row>
    <row r="92" spans="1:7">
      <c r="A92" s="54" t="str">
        <f t="shared" si="6"/>
        <v>4</v>
      </c>
      <c r="B92" s="54"/>
      <c r="C92" s="62">
        <v>45050</v>
      </c>
      <c r="D92" s="56" t="s">
        <v>156</v>
      </c>
      <c r="E92" s="126">
        <v>1000</v>
      </c>
      <c r="F92" s="126">
        <v>1000</v>
      </c>
      <c r="G92" s="142">
        <f t="shared" si="7"/>
        <v>0</v>
      </c>
    </row>
    <row r="93" spans="1:7">
      <c r="A93" s="54" t="str">
        <f t="shared" si="6"/>
        <v>4</v>
      </c>
      <c r="B93" s="54"/>
      <c r="C93" s="65">
        <v>45060</v>
      </c>
      <c r="D93" s="56" t="s">
        <v>157</v>
      </c>
      <c r="E93" s="126">
        <v>18896.310000000001</v>
      </c>
      <c r="F93" s="126">
        <v>18896.310000000001</v>
      </c>
      <c r="G93" s="142">
        <f t="shared" si="7"/>
        <v>0</v>
      </c>
    </row>
    <row r="94" spans="1:7">
      <c r="A94" s="54" t="str">
        <f t="shared" si="6"/>
        <v>4</v>
      </c>
      <c r="B94" s="54"/>
      <c r="C94" s="65" t="s">
        <v>158</v>
      </c>
      <c r="D94" s="56" t="s">
        <v>159</v>
      </c>
      <c r="E94" s="126">
        <v>1000</v>
      </c>
      <c r="F94" s="126">
        <v>1000</v>
      </c>
      <c r="G94" s="142">
        <f t="shared" si="7"/>
        <v>0</v>
      </c>
    </row>
    <row r="95" spans="1:7">
      <c r="A95" s="54" t="str">
        <f t="shared" si="6"/>
        <v>4</v>
      </c>
      <c r="B95" s="54"/>
      <c r="C95" s="65" t="s">
        <v>160</v>
      </c>
      <c r="D95" s="56" t="s">
        <v>161</v>
      </c>
      <c r="E95" s="126">
        <v>5000</v>
      </c>
      <c r="F95" s="126">
        <v>5000</v>
      </c>
      <c r="G95" s="142">
        <f t="shared" si="7"/>
        <v>0</v>
      </c>
    </row>
    <row r="96" spans="1:7">
      <c r="A96" s="54" t="str">
        <f t="shared" si="6"/>
        <v>4</v>
      </c>
      <c r="B96" s="54"/>
      <c r="C96" s="65">
        <v>45084</v>
      </c>
      <c r="D96" s="56" t="s">
        <v>162</v>
      </c>
      <c r="E96" s="126">
        <v>65400</v>
      </c>
      <c r="F96" s="126">
        <v>0</v>
      </c>
      <c r="G96" s="142">
        <f t="shared" si="7"/>
        <v>-1</v>
      </c>
    </row>
    <row r="97" spans="1:7">
      <c r="A97" s="54" t="str">
        <f t="shared" si="6"/>
        <v>4</v>
      </c>
      <c r="B97" s="54"/>
      <c r="C97" s="65" t="s">
        <v>163</v>
      </c>
      <c r="D97" s="56" t="s">
        <v>164</v>
      </c>
      <c r="E97" s="126">
        <v>47000</v>
      </c>
      <c r="F97" s="126">
        <v>47000</v>
      </c>
      <c r="G97" s="142">
        <f t="shared" si="7"/>
        <v>0</v>
      </c>
    </row>
    <row r="98" spans="1:7">
      <c r="A98" s="54" t="str">
        <f t="shared" si="6"/>
        <v>4</v>
      </c>
      <c r="B98" s="54"/>
      <c r="C98" s="65" t="s">
        <v>165</v>
      </c>
      <c r="D98" s="56" t="s">
        <v>166</v>
      </c>
      <c r="E98" s="126">
        <v>4500</v>
      </c>
      <c r="F98" s="126">
        <v>4500</v>
      </c>
      <c r="G98" s="142">
        <f t="shared" si="7"/>
        <v>0</v>
      </c>
    </row>
    <row r="99" spans="1:7">
      <c r="A99" s="54" t="str">
        <f t="shared" si="6"/>
        <v>4</v>
      </c>
      <c r="B99" s="54"/>
      <c r="C99" s="65" t="s">
        <v>167</v>
      </c>
      <c r="D99" s="56" t="s">
        <v>168</v>
      </c>
      <c r="E99" s="126">
        <v>1000</v>
      </c>
      <c r="F99" s="126">
        <v>1000</v>
      </c>
      <c r="G99" s="142">
        <f t="shared" si="7"/>
        <v>0</v>
      </c>
    </row>
    <row r="100" spans="1:7">
      <c r="A100" s="54" t="str">
        <f t="shared" si="6"/>
        <v>4</v>
      </c>
      <c r="B100" s="54"/>
      <c r="C100" s="65" t="s">
        <v>169</v>
      </c>
      <c r="D100" s="56" t="s">
        <v>170</v>
      </c>
      <c r="E100" s="126">
        <v>5000</v>
      </c>
      <c r="F100" s="126">
        <v>5000</v>
      </c>
      <c r="G100" s="142">
        <f t="shared" si="7"/>
        <v>0</v>
      </c>
    </row>
    <row r="101" spans="1:7">
      <c r="A101" s="54" t="str">
        <f t="shared" si="6"/>
        <v>4</v>
      </c>
      <c r="B101" s="54"/>
      <c r="C101" s="62" t="s">
        <v>171</v>
      </c>
      <c r="D101" s="56" t="s">
        <v>172</v>
      </c>
      <c r="E101" s="126">
        <v>70000</v>
      </c>
      <c r="F101" s="126">
        <v>70000</v>
      </c>
      <c r="G101" s="142">
        <f t="shared" si="7"/>
        <v>0</v>
      </c>
    </row>
    <row r="102" spans="1:7">
      <c r="A102" s="54" t="str">
        <f t="shared" si="6"/>
        <v>4</v>
      </c>
      <c r="B102" s="54"/>
      <c r="C102" s="55" t="s">
        <v>173</v>
      </c>
      <c r="D102" s="56" t="s">
        <v>174</v>
      </c>
      <c r="E102" s="126">
        <v>42000</v>
      </c>
      <c r="F102" s="126">
        <v>42000</v>
      </c>
      <c r="G102" s="142">
        <f t="shared" si="7"/>
        <v>0</v>
      </c>
    </row>
    <row r="103" spans="1:7">
      <c r="A103" s="54" t="str">
        <f t="shared" si="6"/>
        <v>4</v>
      </c>
      <c r="B103" s="54"/>
      <c r="C103" s="55" t="s">
        <v>175</v>
      </c>
      <c r="D103" s="56" t="s">
        <v>176</v>
      </c>
      <c r="E103" s="126">
        <v>0</v>
      </c>
      <c r="F103" s="126">
        <v>0</v>
      </c>
      <c r="G103" s="142">
        <v>0</v>
      </c>
    </row>
    <row r="104" spans="1:7">
      <c r="A104" s="54" t="str">
        <f t="shared" si="6"/>
        <v>4</v>
      </c>
      <c r="B104" s="54"/>
      <c r="C104" s="62" t="s">
        <v>177</v>
      </c>
      <c r="D104" s="56" t="s">
        <v>178</v>
      </c>
      <c r="E104" s="126">
        <v>53400</v>
      </c>
      <c r="F104" s="126">
        <v>53400</v>
      </c>
      <c r="G104" s="142">
        <f t="shared" si="7"/>
        <v>0</v>
      </c>
    </row>
    <row r="105" spans="1:7">
      <c r="A105" s="54" t="str">
        <f t="shared" si="6"/>
        <v>4</v>
      </c>
      <c r="B105" s="54"/>
      <c r="C105" s="62">
        <v>46108</v>
      </c>
      <c r="D105" s="56" t="s">
        <v>179</v>
      </c>
      <c r="E105" s="126">
        <v>0</v>
      </c>
      <c r="F105" s="126">
        <v>0</v>
      </c>
      <c r="G105" s="142">
        <v>0</v>
      </c>
    </row>
    <row r="106" spans="1:7">
      <c r="A106" s="54" t="str">
        <f t="shared" si="6"/>
        <v>4</v>
      </c>
      <c r="B106" s="54"/>
      <c r="C106" s="62">
        <v>46109</v>
      </c>
      <c r="D106" s="56" t="s">
        <v>180</v>
      </c>
      <c r="E106" s="126">
        <v>0</v>
      </c>
      <c r="F106" s="126">
        <v>0</v>
      </c>
      <c r="G106" s="142">
        <v>0</v>
      </c>
    </row>
    <row r="107" spans="1:7">
      <c r="A107" s="54" t="str">
        <f t="shared" si="6"/>
        <v>4</v>
      </c>
      <c r="B107" s="54"/>
      <c r="C107" s="129" t="s">
        <v>181</v>
      </c>
      <c r="D107" s="130" t="s">
        <v>182</v>
      </c>
      <c r="E107" s="126">
        <v>8760</v>
      </c>
      <c r="F107" s="126">
        <v>8760</v>
      </c>
      <c r="G107" s="142">
        <f t="shared" si="7"/>
        <v>0</v>
      </c>
    </row>
    <row r="108" spans="1:7">
      <c r="A108" s="54" t="str">
        <f t="shared" si="6"/>
        <v>4</v>
      </c>
      <c r="B108" s="54"/>
      <c r="C108" s="55" t="s">
        <v>183</v>
      </c>
      <c r="D108" s="56" t="s">
        <v>184</v>
      </c>
      <c r="E108" s="126">
        <v>1000</v>
      </c>
      <c r="F108" s="126">
        <v>1000</v>
      </c>
      <c r="G108" s="142">
        <f t="shared" si="7"/>
        <v>0</v>
      </c>
    </row>
    <row r="109" spans="1:7">
      <c r="A109" s="54" t="str">
        <f t="shared" si="6"/>
        <v>4</v>
      </c>
      <c r="B109" s="54"/>
      <c r="C109" s="55" t="s">
        <v>185</v>
      </c>
      <c r="D109" s="56" t="s">
        <v>186</v>
      </c>
      <c r="E109" s="126">
        <v>10000</v>
      </c>
      <c r="F109" s="126">
        <v>10000</v>
      </c>
      <c r="G109" s="142">
        <f t="shared" si="7"/>
        <v>0</v>
      </c>
    </row>
    <row r="110" spans="1:7">
      <c r="A110" s="54" t="str">
        <f t="shared" si="6"/>
        <v>4</v>
      </c>
      <c r="B110" s="54"/>
      <c r="C110" s="55" t="s">
        <v>187</v>
      </c>
      <c r="D110" s="56" t="s">
        <v>188</v>
      </c>
      <c r="E110" s="126">
        <v>35000</v>
      </c>
      <c r="F110" s="126">
        <v>35000</v>
      </c>
      <c r="G110" s="142">
        <f t="shared" si="7"/>
        <v>0</v>
      </c>
    </row>
    <row r="111" spans="1:7">
      <c r="A111" s="54" t="str">
        <f t="shared" si="6"/>
        <v>4</v>
      </c>
      <c r="B111" s="54"/>
      <c r="C111" s="55" t="s">
        <v>189</v>
      </c>
      <c r="D111" s="56" t="s">
        <v>190</v>
      </c>
      <c r="E111" s="126">
        <v>0</v>
      </c>
      <c r="F111" s="126">
        <v>0</v>
      </c>
      <c r="G111" s="142">
        <v>0</v>
      </c>
    </row>
    <row r="112" spans="1:7">
      <c r="A112" s="54" t="str">
        <f t="shared" si="6"/>
        <v>4</v>
      </c>
      <c r="B112" s="54"/>
      <c r="C112" s="55" t="s">
        <v>191</v>
      </c>
      <c r="D112" s="56" t="s">
        <v>192</v>
      </c>
      <c r="E112" s="126">
        <v>20000</v>
      </c>
      <c r="F112" s="126">
        <v>20000</v>
      </c>
      <c r="G112" s="142">
        <f t="shared" si="7"/>
        <v>0</v>
      </c>
    </row>
    <row r="113" spans="1:7">
      <c r="A113" s="54" t="str">
        <f t="shared" si="6"/>
        <v>4</v>
      </c>
      <c r="B113" s="54"/>
      <c r="C113" s="55" t="s">
        <v>193</v>
      </c>
      <c r="D113" s="56" t="s">
        <v>194</v>
      </c>
      <c r="E113" s="126">
        <v>30000</v>
      </c>
      <c r="F113" s="126">
        <v>30000</v>
      </c>
      <c r="G113" s="142">
        <f t="shared" si="7"/>
        <v>0</v>
      </c>
    </row>
    <row r="114" spans="1:7">
      <c r="A114" s="54" t="str">
        <f t="shared" si="6"/>
        <v>4</v>
      </c>
      <c r="B114" s="54"/>
      <c r="C114" s="55" t="s">
        <v>195</v>
      </c>
      <c r="D114" s="56" t="s">
        <v>196</v>
      </c>
      <c r="E114" s="126">
        <v>4000</v>
      </c>
      <c r="F114" s="126">
        <v>4000</v>
      </c>
      <c r="G114" s="142">
        <f t="shared" si="7"/>
        <v>0</v>
      </c>
    </row>
    <row r="115" spans="1:7">
      <c r="A115" s="54" t="str">
        <f t="shared" si="6"/>
        <v>4</v>
      </c>
      <c r="B115" s="54"/>
      <c r="C115" s="55" t="s">
        <v>197</v>
      </c>
      <c r="D115" s="56" t="s">
        <v>198</v>
      </c>
      <c r="E115" s="126">
        <v>30000</v>
      </c>
      <c r="F115" s="126">
        <v>30000</v>
      </c>
      <c r="G115" s="142">
        <f t="shared" si="7"/>
        <v>0</v>
      </c>
    </row>
    <row r="116" spans="1:7">
      <c r="A116" s="54" t="str">
        <f t="shared" si="6"/>
        <v>4</v>
      </c>
      <c r="B116" s="54"/>
      <c r="C116" s="66">
        <v>46702</v>
      </c>
      <c r="D116" t="s">
        <v>199</v>
      </c>
      <c r="E116" s="126">
        <v>6986.31</v>
      </c>
      <c r="F116" s="126">
        <v>6986.31</v>
      </c>
      <c r="G116" s="142">
        <f t="shared" si="7"/>
        <v>0</v>
      </c>
    </row>
    <row r="117" spans="1:7">
      <c r="A117" s="54" t="str">
        <f t="shared" si="6"/>
        <v>4</v>
      </c>
      <c r="B117" s="54"/>
      <c r="C117" s="66">
        <v>49100</v>
      </c>
      <c r="D117" s="35" t="s">
        <v>200</v>
      </c>
      <c r="E117" s="126">
        <v>15000</v>
      </c>
      <c r="F117" s="126">
        <v>0</v>
      </c>
      <c r="G117" s="142">
        <f t="shared" si="7"/>
        <v>-1</v>
      </c>
    </row>
    <row r="118" spans="1:7">
      <c r="A118" s="54" t="str">
        <f t="shared" si="6"/>
        <v>4</v>
      </c>
      <c r="B118" s="54"/>
      <c r="C118" s="55" t="s">
        <v>201</v>
      </c>
      <c r="D118" s="56" t="s">
        <v>202</v>
      </c>
      <c r="E118" s="126">
        <v>4000</v>
      </c>
      <c r="F118" s="126">
        <v>4000</v>
      </c>
      <c r="G118" s="142">
        <f t="shared" si="7"/>
        <v>0</v>
      </c>
    </row>
    <row r="119" spans="1:7">
      <c r="A119" s="54" t="str">
        <f t="shared" si="6"/>
        <v>4</v>
      </c>
      <c r="B119" s="54"/>
      <c r="C119" s="55" t="s">
        <v>203</v>
      </c>
      <c r="D119" s="56" t="s">
        <v>204</v>
      </c>
      <c r="E119" s="126">
        <v>15000</v>
      </c>
      <c r="F119" s="126">
        <v>15000</v>
      </c>
      <c r="G119" s="142">
        <f t="shared" si="7"/>
        <v>0</v>
      </c>
    </row>
    <row r="120" spans="1:7">
      <c r="A120" s="54" t="str">
        <f t="shared" si="6"/>
        <v>4</v>
      </c>
      <c r="B120" s="54"/>
      <c r="C120" s="62">
        <v>47003</v>
      </c>
      <c r="D120" s="56" t="s">
        <v>205</v>
      </c>
      <c r="E120" s="126">
        <v>116000</v>
      </c>
      <c r="F120" s="126">
        <v>0</v>
      </c>
      <c r="G120" s="142">
        <f t="shared" si="7"/>
        <v>-1</v>
      </c>
    </row>
    <row r="121" spans="1:7">
      <c r="A121" s="54" t="str">
        <f t="shared" si="6"/>
        <v>4</v>
      </c>
      <c r="B121" s="54"/>
      <c r="C121" s="55" t="s">
        <v>206</v>
      </c>
      <c r="D121" s="56" t="s">
        <v>207</v>
      </c>
      <c r="E121" s="126">
        <v>1000</v>
      </c>
      <c r="F121" s="126">
        <v>1000</v>
      </c>
      <c r="G121" s="142">
        <f t="shared" si="7"/>
        <v>0</v>
      </c>
    </row>
    <row r="122" spans="1:7">
      <c r="A122" s="1"/>
      <c r="B122" s="1"/>
      <c r="C122" s="55"/>
      <c r="D122" s="56"/>
      <c r="E122" s="126"/>
      <c r="F122" s="126"/>
      <c r="G122" s="142"/>
    </row>
    <row r="123" spans="1:7">
      <c r="A123" s="1"/>
      <c r="B123" s="1"/>
      <c r="C123" s="58" t="s">
        <v>208</v>
      </c>
      <c r="D123" s="59"/>
      <c r="E123" s="155">
        <f>SUM(E88:E122)</f>
        <v>2777286.67</v>
      </c>
      <c r="F123" s="155">
        <f>SUM(F88:F122)</f>
        <v>2680886.67</v>
      </c>
      <c r="G123" s="156">
        <f>+(F123-E123)/E123</f>
        <v>-3.4710136710518258E-2</v>
      </c>
    </row>
    <row r="124" spans="1:7">
      <c r="A124" s="1"/>
      <c r="B124" s="1"/>
      <c r="C124" s="55"/>
      <c r="D124" s="56"/>
      <c r="E124" s="126"/>
      <c r="F124" s="126"/>
      <c r="G124" s="133"/>
    </row>
    <row r="125" spans="1:7">
      <c r="A125" s="1"/>
      <c r="B125" s="1"/>
      <c r="C125" s="55"/>
      <c r="D125" s="56"/>
      <c r="E125" s="126"/>
      <c r="F125" s="126"/>
      <c r="G125" s="133"/>
    </row>
    <row r="126" spans="1:7" ht="15" thickBot="1">
      <c r="A126" s="1"/>
      <c r="B126" s="1"/>
      <c r="C126" s="48" t="s">
        <v>209</v>
      </c>
      <c r="D126" s="49"/>
      <c r="E126" s="157" t="s">
        <v>585</v>
      </c>
      <c r="F126" s="80" t="s">
        <v>604</v>
      </c>
      <c r="G126" s="158" t="s">
        <v>31</v>
      </c>
    </row>
    <row r="127" spans="1:7">
      <c r="A127" s="1"/>
      <c r="B127" s="1"/>
      <c r="C127" s="55"/>
      <c r="D127" s="56"/>
      <c r="E127" s="126"/>
      <c r="F127" s="126"/>
      <c r="G127" s="133"/>
    </row>
    <row r="128" spans="1:7">
      <c r="A128" s="54" t="str">
        <f>MID(C128,1,1)</f>
        <v>5</v>
      </c>
      <c r="B128" s="140"/>
      <c r="C128" s="55" t="s">
        <v>210</v>
      </c>
      <c r="D128" s="56" t="s">
        <v>211</v>
      </c>
      <c r="E128" s="126">
        <v>7500</v>
      </c>
      <c r="F128" s="126">
        <v>7500</v>
      </c>
      <c r="G128" s="142">
        <f t="shared" ref="G128:G133" si="8">+(F128-E128)/E128</f>
        <v>0</v>
      </c>
    </row>
    <row r="129" spans="1:7">
      <c r="A129" s="54" t="str">
        <f>MID(C129,1,1)</f>
        <v>5</v>
      </c>
      <c r="B129" s="140"/>
      <c r="C129" s="55" t="s">
        <v>212</v>
      </c>
      <c r="D129" s="56" t="s">
        <v>213</v>
      </c>
      <c r="E129" s="126">
        <v>1000</v>
      </c>
      <c r="F129" s="126">
        <v>1000</v>
      </c>
      <c r="G129" s="142">
        <f t="shared" si="8"/>
        <v>0</v>
      </c>
    </row>
    <row r="130" spans="1:7">
      <c r="A130" s="54" t="str">
        <f>MID(C130,1,1)</f>
        <v>5</v>
      </c>
      <c r="B130" s="140"/>
      <c r="C130" s="55" t="s">
        <v>214</v>
      </c>
      <c r="D130" s="56" t="s">
        <v>215</v>
      </c>
      <c r="E130" s="126">
        <v>12000</v>
      </c>
      <c r="F130" s="126">
        <v>12000</v>
      </c>
      <c r="G130" s="142">
        <f t="shared" si="8"/>
        <v>0</v>
      </c>
    </row>
    <row r="131" spans="1:7">
      <c r="A131" s="54" t="str">
        <f>MID(C131,1,1)</f>
        <v>5</v>
      </c>
      <c r="B131" s="140"/>
      <c r="C131" s="55" t="s">
        <v>216</v>
      </c>
      <c r="D131" s="56" t="s">
        <v>217</v>
      </c>
      <c r="E131" s="126">
        <v>60000</v>
      </c>
      <c r="F131" s="126">
        <v>60000</v>
      </c>
      <c r="G131" s="142">
        <f t="shared" si="8"/>
        <v>0</v>
      </c>
    </row>
    <row r="132" spans="1:7">
      <c r="A132" s="54" t="s">
        <v>218</v>
      </c>
      <c r="B132" s="140"/>
      <c r="C132" s="55" t="s">
        <v>219</v>
      </c>
      <c r="D132" s="56" t="s">
        <v>220</v>
      </c>
      <c r="E132" s="126">
        <v>20000</v>
      </c>
      <c r="F132" s="126">
        <v>20000</v>
      </c>
      <c r="G132" s="142">
        <f t="shared" si="8"/>
        <v>0</v>
      </c>
    </row>
    <row r="133" spans="1:7">
      <c r="A133" s="54" t="str">
        <f>MID(C133,1,1)</f>
        <v>5</v>
      </c>
      <c r="B133" s="140"/>
      <c r="C133" s="62">
        <v>55003</v>
      </c>
      <c r="D133" s="56" t="s">
        <v>221</v>
      </c>
      <c r="E133" s="126">
        <v>11000</v>
      </c>
      <c r="F133" s="126">
        <v>11000</v>
      </c>
      <c r="G133" s="142">
        <f t="shared" si="8"/>
        <v>0</v>
      </c>
    </row>
    <row r="134" spans="1:7">
      <c r="A134" s="1"/>
      <c r="B134" s="1"/>
      <c r="C134" s="55"/>
      <c r="D134" s="56"/>
      <c r="E134" s="126"/>
      <c r="F134" s="126"/>
      <c r="G134" s="142"/>
    </row>
    <row r="135" spans="1:7">
      <c r="A135" s="1"/>
      <c r="B135" s="1"/>
      <c r="C135" s="58" t="s">
        <v>222</v>
      </c>
      <c r="D135" s="59"/>
      <c r="E135" s="155">
        <f>SUM(E128:E133)</f>
        <v>111500</v>
      </c>
      <c r="F135" s="155">
        <f>SUM(F128:F133)</f>
        <v>111500</v>
      </c>
      <c r="G135" s="156">
        <f>+(F135-E135)/E135</f>
        <v>0</v>
      </c>
    </row>
    <row r="136" spans="1:7">
      <c r="A136" s="1"/>
      <c r="B136" s="1"/>
      <c r="C136" s="67"/>
      <c r="D136" s="68"/>
      <c r="E136" s="159"/>
      <c r="F136" s="159"/>
      <c r="G136" s="133"/>
    </row>
    <row r="137" spans="1:7" ht="15" thickBot="1">
      <c r="A137" s="1"/>
      <c r="B137" s="1"/>
      <c r="C137" s="48" t="s">
        <v>584</v>
      </c>
      <c r="D137" s="49"/>
      <c r="E137" s="157" t="s">
        <v>585</v>
      </c>
      <c r="F137" s="80" t="s">
        <v>604</v>
      </c>
      <c r="G137" s="158" t="s">
        <v>31</v>
      </c>
    </row>
    <row r="138" spans="1:7">
      <c r="A138" s="1"/>
      <c r="B138" s="1"/>
      <c r="C138" s="55"/>
      <c r="D138" s="56"/>
      <c r="E138" s="126"/>
      <c r="F138" s="126"/>
      <c r="G138" s="133"/>
    </row>
    <row r="139" spans="1:7">
      <c r="A139" s="54" t="str">
        <f>MID(C139,1,1)</f>
        <v>7</v>
      </c>
      <c r="B139" s="54"/>
      <c r="C139" s="55" t="s">
        <v>223</v>
      </c>
      <c r="D139" s="56" t="s">
        <v>224</v>
      </c>
      <c r="E139" s="126">
        <v>0</v>
      </c>
      <c r="F139" s="126">
        <v>0</v>
      </c>
      <c r="G139" s="142">
        <v>0</v>
      </c>
    </row>
    <row r="140" spans="1:7" s="96" customFormat="1">
      <c r="A140" s="54" t="str">
        <f>MID(C140,1,1)</f>
        <v>7</v>
      </c>
      <c r="B140" s="54"/>
      <c r="C140" s="65">
        <v>76104</v>
      </c>
      <c r="D140" s="83" t="s">
        <v>590</v>
      </c>
      <c r="E140" s="126">
        <v>46597.98</v>
      </c>
      <c r="F140" s="126">
        <v>0</v>
      </c>
      <c r="G140" s="142">
        <f t="shared" ref="G140:G142" si="9">+(F140-E140)/E140</f>
        <v>-1</v>
      </c>
    </row>
    <row r="141" spans="1:7" s="96" customFormat="1">
      <c r="A141" s="54" t="str">
        <f>MID(C141,1,1)</f>
        <v>7</v>
      </c>
      <c r="B141" s="54"/>
      <c r="C141" s="65">
        <v>76105</v>
      </c>
      <c r="D141" s="83" t="s">
        <v>591</v>
      </c>
      <c r="E141" s="126">
        <v>123822.05</v>
      </c>
      <c r="F141" s="126">
        <v>0</v>
      </c>
      <c r="G141" s="142">
        <f t="shared" si="9"/>
        <v>-1</v>
      </c>
    </row>
    <row r="142" spans="1:7" s="96" customFormat="1">
      <c r="A142" s="54" t="str">
        <f>MID(C142,1,1)</f>
        <v>7</v>
      </c>
      <c r="B142" s="54"/>
      <c r="C142" s="65">
        <v>76106</v>
      </c>
      <c r="D142" s="83" t="s">
        <v>592</v>
      </c>
      <c r="E142" s="126">
        <v>50000</v>
      </c>
      <c r="F142" s="126">
        <v>0</v>
      </c>
      <c r="G142" s="142">
        <f t="shared" si="9"/>
        <v>-1</v>
      </c>
    </row>
    <row r="143" spans="1:7">
      <c r="A143" s="54" t="str">
        <f>MID(C143,1,1)</f>
        <v/>
      </c>
      <c r="B143" s="54"/>
      <c r="C143" s="55"/>
      <c r="D143" s="56"/>
      <c r="E143" s="126"/>
      <c r="F143" s="126"/>
      <c r="G143" s="133"/>
    </row>
    <row r="144" spans="1:7">
      <c r="A144" s="54"/>
      <c r="B144" s="54"/>
      <c r="C144" s="58" t="s">
        <v>225</v>
      </c>
      <c r="D144" s="59"/>
      <c r="E144" s="155">
        <f>SUM(E139:E143)</f>
        <v>220420.03</v>
      </c>
      <c r="F144" s="155">
        <f>SUM(F139:F143)</f>
        <v>0</v>
      </c>
      <c r="G144" s="156">
        <f>+(F144-E144)/E144</f>
        <v>-1</v>
      </c>
    </row>
    <row r="145" spans="1:7">
      <c r="A145" s="1"/>
      <c r="B145" s="1"/>
      <c r="C145" s="55"/>
      <c r="D145" s="56"/>
      <c r="E145" s="126"/>
      <c r="F145" s="126"/>
      <c r="G145" s="133"/>
    </row>
    <row r="146" spans="1:7" ht="15" thickBot="1">
      <c r="A146" s="1"/>
      <c r="B146" s="1"/>
      <c r="C146" s="48" t="s">
        <v>226</v>
      </c>
      <c r="D146" s="49"/>
      <c r="E146" s="157" t="s">
        <v>585</v>
      </c>
      <c r="F146" s="157" t="s">
        <v>604</v>
      </c>
      <c r="G146" s="158" t="s">
        <v>31</v>
      </c>
    </row>
    <row r="147" spans="1:7">
      <c r="A147" s="1"/>
      <c r="B147" s="1"/>
      <c r="C147" s="55"/>
      <c r="D147" s="56"/>
      <c r="E147" s="126"/>
      <c r="F147" s="126"/>
      <c r="G147" s="133"/>
    </row>
    <row r="148" spans="1:7">
      <c r="A148" s="54" t="str">
        <f>MID(C148,1,1)</f>
        <v>8</v>
      </c>
      <c r="B148" s="54"/>
      <c r="C148" s="55" t="s">
        <v>227</v>
      </c>
      <c r="D148" s="56" t="s">
        <v>228</v>
      </c>
      <c r="E148" s="126">
        <v>18000</v>
      </c>
      <c r="F148" s="126">
        <v>18000</v>
      </c>
      <c r="G148" s="142">
        <f t="shared" ref="G148" si="10">+(F148-E148)/E148</f>
        <v>0</v>
      </c>
    </row>
    <row r="149" spans="1:7">
      <c r="A149" s="54"/>
      <c r="B149" s="54"/>
      <c r="C149" s="55"/>
      <c r="D149" s="56"/>
      <c r="E149" s="126"/>
      <c r="F149" s="126"/>
      <c r="G149" s="133"/>
    </row>
    <row r="150" spans="1:7">
      <c r="A150" s="54"/>
      <c r="B150" s="54"/>
      <c r="C150" s="58" t="s">
        <v>229</v>
      </c>
      <c r="D150" s="59"/>
      <c r="E150" s="155">
        <f>+E148</f>
        <v>18000</v>
      </c>
      <c r="F150" s="155">
        <f>+F148</f>
        <v>18000</v>
      </c>
      <c r="G150" s="156">
        <f>+(F150-E150)/E150</f>
        <v>0</v>
      </c>
    </row>
    <row r="151" spans="1:7">
      <c r="A151" s="54"/>
      <c r="B151" s="54"/>
      <c r="C151" s="55"/>
      <c r="D151" s="56"/>
      <c r="E151" s="126"/>
      <c r="F151" s="126"/>
      <c r="G151" s="133"/>
    </row>
    <row r="152" spans="1:7" ht="15" thickBot="1">
      <c r="A152" s="1"/>
      <c r="B152" s="1"/>
      <c r="C152" s="48" t="s">
        <v>230</v>
      </c>
      <c r="D152" s="49"/>
      <c r="E152" s="157" t="s">
        <v>585</v>
      </c>
      <c r="F152" s="157" t="s">
        <v>604</v>
      </c>
      <c r="G152" s="158" t="s">
        <v>31</v>
      </c>
    </row>
    <row r="153" spans="1:7">
      <c r="A153" s="1"/>
      <c r="B153" s="1"/>
      <c r="C153" s="55"/>
      <c r="D153" s="56"/>
      <c r="E153" s="126"/>
      <c r="F153" s="126"/>
      <c r="G153" s="133"/>
    </row>
    <row r="154" spans="1:7">
      <c r="A154" s="54" t="str">
        <f>MID(C154,1,1)</f>
        <v>9</v>
      </c>
      <c r="B154" s="54"/>
      <c r="C154" s="65">
        <v>91300</v>
      </c>
      <c r="D154" s="56" t="s">
        <v>231</v>
      </c>
      <c r="E154" s="126">
        <v>0</v>
      </c>
      <c r="F154" s="126">
        <v>0</v>
      </c>
      <c r="G154" s="142">
        <v>0</v>
      </c>
    </row>
    <row r="155" spans="1:7">
      <c r="A155" s="54"/>
      <c r="B155" s="54"/>
      <c r="C155" s="55"/>
      <c r="D155" s="56"/>
      <c r="E155" s="126"/>
      <c r="F155" s="126"/>
      <c r="G155" s="133"/>
    </row>
    <row r="156" spans="1:7">
      <c r="A156" s="54"/>
      <c r="B156" s="54"/>
      <c r="C156" s="58" t="s">
        <v>232</v>
      </c>
      <c r="D156" s="59"/>
      <c r="E156" s="155">
        <f>+E154</f>
        <v>0</v>
      </c>
      <c r="F156" s="155">
        <f>+F154</f>
        <v>0</v>
      </c>
      <c r="G156" s="156">
        <v>0</v>
      </c>
    </row>
    <row r="157" spans="1:7">
      <c r="A157" s="54"/>
      <c r="B157" s="54"/>
      <c r="C157" s="55"/>
      <c r="D157" s="56"/>
      <c r="E157" s="84"/>
      <c r="F157" s="84"/>
    </row>
    <row r="158" spans="1:7">
      <c r="A158" s="54"/>
      <c r="B158" s="54"/>
      <c r="C158" s="55"/>
      <c r="D158" s="56"/>
      <c r="E158" s="84"/>
      <c r="F158" s="84"/>
    </row>
    <row r="159" spans="1:7" ht="15" thickBot="1">
      <c r="A159" s="54"/>
      <c r="B159" s="54"/>
      <c r="C159" s="69" t="s">
        <v>233</v>
      </c>
      <c r="D159" s="69"/>
      <c r="E159" s="70">
        <f>+E156+E150+E144+E135+E123+E83+E23+E16</f>
        <v>13093206.699999999</v>
      </c>
      <c r="F159" s="70">
        <f>+F156+F150+F144+F135+F123+F83+F23+F16</f>
        <v>12667879.122000001</v>
      </c>
      <c r="G159" s="134">
        <f>+(F159-E159)/E159</f>
        <v>-3.2484599666481852E-2</v>
      </c>
    </row>
    <row r="160" spans="1:7">
      <c r="E160" s="125"/>
      <c r="F160" s="125"/>
    </row>
    <row r="161" spans="4:6">
      <c r="E161" s="125"/>
    </row>
    <row r="162" spans="4:6">
      <c r="E162" s="125"/>
    </row>
    <row r="163" spans="4:6">
      <c r="E163" s="125"/>
    </row>
    <row r="166" spans="4:6">
      <c r="D166" s="133"/>
    </row>
    <row r="168" spans="4:6">
      <c r="F168" s="160"/>
    </row>
    <row r="169" spans="4:6">
      <c r="F169" s="160"/>
    </row>
  </sheetData>
  <pageMargins left="0.70833333333333304" right="0.70833333333333304" top="0.38" bottom="0.61" header="0.31" footer="0.51180555555555496"/>
  <pageSetup paperSize="9" scale="65" firstPageNumber="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2:K450"/>
  <sheetViews>
    <sheetView topLeftCell="D1" zoomScale="85" zoomScaleNormal="85" workbookViewId="0">
      <selection activeCell="J12" sqref="J12"/>
    </sheetView>
  </sheetViews>
  <sheetFormatPr baseColWidth="10" defaultRowHeight="14.4"/>
  <cols>
    <col min="1" max="1" width="11.44140625" hidden="1" customWidth="1"/>
    <col min="2" max="2" width="2.109375" hidden="1" customWidth="1"/>
    <col min="3" max="3" width="6.33203125" hidden="1" customWidth="1"/>
    <col min="4" max="4" width="6.33203125" style="96" customWidth="1"/>
    <col min="5" max="5" width="6" bestFit="1" customWidth="1"/>
    <col min="6" max="6" width="6.6640625" bestFit="1" customWidth="1"/>
    <col min="7" max="7" width="60.88671875" bestFit="1" customWidth="1"/>
    <col min="8" max="9" width="17.5546875" style="96" bestFit="1" customWidth="1"/>
    <col min="10" max="10" width="10" bestFit="1" customWidth="1"/>
  </cols>
  <sheetData>
    <row r="2" spans="1:10" ht="15">
      <c r="A2" s="71"/>
      <c r="B2" s="71"/>
      <c r="C2" s="71"/>
      <c r="D2" s="166"/>
      <c r="E2" s="71"/>
      <c r="F2" s="71"/>
      <c r="G2" s="178" t="s">
        <v>603</v>
      </c>
      <c r="H2" s="178"/>
      <c r="I2" s="163"/>
      <c r="J2" s="71"/>
    </row>
    <row r="3" spans="1:10" ht="15.6" thickBot="1">
      <c r="A3" s="72"/>
      <c r="B3" s="72"/>
      <c r="C3" s="72"/>
      <c r="D3" s="165"/>
      <c r="E3" s="72"/>
      <c r="F3" s="72"/>
      <c r="G3" s="177" t="s">
        <v>0</v>
      </c>
      <c r="H3" s="177"/>
      <c r="I3" s="162"/>
      <c r="J3" s="72"/>
    </row>
    <row r="4" spans="1:10" ht="15" thickBot="1">
      <c r="A4" s="1"/>
      <c r="B4" s="1"/>
      <c r="C4" s="3"/>
      <c r="D4" s="3"/>
      <c r="E4" s="3"/>
      <c r="F4" s="3"/>
      <c r="G4" s="1"/>
      <c r="H4" s="1"/>
      <c r="I4" s="1"/>
      <c r="J4" s="73"/>
    </row>
    <row r="5" spans="1:10" ht="15" thickBot="1">
      <c r="A5" s="1"/>
      <c r="B5" s="1"/>
      <c r="D5" s="45" t="s">
        <v>234</v>
      </c>
      <c r="E5" s="46"/>
      <c r="F5" s="46"/>
      <c r="G5" s="74"/>
      <c r="H5" s="74"/>
      <c r="I5" s="74"/>
      <c r="J5" s="75"/>
    </row>
    <row r="6" spans="1:10">
      <c r="A6" s="1"/>
      <c r="B6" s="1"/>
      <c r="C6" s="3"/>
      <c r="D6" s="3"/>
      <c r="E6" s="3"/>
      <c r="F6" s="3"/>
      <c r="G6" s="1"/>
      <c r="H6" s="1"/>
      <c r="I6" s="1"/>
      <c r="J6" s="73"/>
    </row>
    <row r="7" spans="1:10" ht="15" thickBot="1">
      <c r="A7" s="69"/>
      <c r="B7" s="69"/>
      <c r="D7" s="76" t="s">
        <v>555</v>
      </c>
      <c r="E7" s="77"/>
      <c r="F7" s="69"/>
      <c r="G7" s="69"/>
      <c r="H7" s="78"/>
      <c r="I7" s="78"/>
      <c r="J7" s="78"/>
    </row>
    <row r="8" spans="1:10" ht="15" thickBot="1">
      <c r="A8" s="50" t="s">
        <v>236</v>
      </c>
      <c r="B8" s="79"/>
      <c r="C8" s="80" t="s">
        <v>237</v>
      </c>
      <c r="D8" s="80" t="s">
        <v>237</v>
      </c>
      <c r="E8" s="80" t="s">
        <v>291</v>
      </c>
      <c r="F8" s="80" t="s">
        <v>32</v>
      </c>
      <c r="G8" s="80" t="s">
        <v>33</v>
      </c>
      <c r="H8" s="80" t="s">
        <v>585</v>
      </c>
      <c r="I8" s="80" t="s">
        <v>604</v>
      </c>
      <c r="J8" s="81" t="s">
        <v>31</v>
      </c>
    </row>
    <row r="9" spans="1:10" s="96" customFormat="1">
      <c r="A9" s="54" t="str">
        <f t="shared" ref="A9:A15" si="0">CONCATENATE(C9,E9,F9)</f>
        <v>2191211000</v>
      </c>
      <c r="B9" s="91" t="str">
        <f t="shared" ref="B9:B15" si="1">MID(F9,1,1)</f>
        <v>1</v>
      </c>
      <c r="C9" s="86" t="s">
        <v>556</v>
      </c>
      <c r="D9" s="86">
        <v>11</v>
      </c>
      <c r="E9" s="86">
        <v>912</v>
      </c>
      <c r="F9" s="86">
        <v>11000</v>
      </c>
      <c r="G9" s="83" t="s">
        <v>252</v>
      </c>
      <c r="H9" s="143" t="s">
        <v>120</v>
      </c>
      <c r="I9" s="126">
        <v>32000</v>
      </c>
      <c r="J9" s="87" t="s">
        <v>120</v>
      </c>
    </row>
    <row r="10" spans="1:10">
      <c r="A10" s="54" t="str">
        <f t="shared" si="0"/>
        <v>2192013000</v>
      </c>
      <c r="B10" s="91" t="str">
        <f t="shared" si="1"/>
        <v>1</v>
      </c>
      <c r="C10" s="82" t="s">
        <v>556</v>
      </c>
      <c r="D10" s="86">
        <v>11</v>
      </c>
      <c r="E10" s="82" t="s">
        <v>243</v>
      </c>
      <c r="F10" s="82">
        <v>13000</v>
      </c>
      <c r="G10" s="83" t="s">
        <v>252</v>
      </c>
      <c r="H10" s="126">
        <v>32569</v>
      </c>
      <c r="I10" s="126">
        <v>30721.97</v>
      </c>
      <c r="J10" s="87">
        <f t="shared" ref="J10:J16" si="2">+(I10-H10)/H10</f>
        <v>-5.671128987687675E-2</v>
      </c>
    </row>
    <row r="11" spans="1:10" s="96" customFormat="1">
      <c r="A11" s="54"/>
      <c r="B11" s="91"/>
      <c r="C11" s="86"/>
      <c r="D11" s="86">
        <v>11</v>
      </c>
      <c r="E11" s="86">
        <v>920</v>
      </c>
      <c r="F11" s="86">
        <v>13100</v>
      </c>
      <c r="G11" s="83" t="s">
        <v>254</v>
      </c>
      <c r="H11" s="126">
        <v>0</v>
      </c>
      <c r="I11" s="126">
        <v>0</v>
      </c>
      <c r="J11" s="87">
        <v>0</v>
      </c>
    </row>
    <row r="12" spans="1:10">
      <c r="A12" s="54" t="str">
        <f t="shared" si="0"/>
        <v>2192016000</v>
      </c>
      <c r="B12" s="91" t="str">
        <f t="shared" si="1"/>
        <v>1</v>
      </c>
      <c r="C12" s="82" t="s">
        <v>556</v>
      </c>
      <c r="D12" s="86">
        <v>11</v>
      </c>
      <c r="E12" s="82" t="s">
        <v>243</v>
      </c>
      <c r="F12" s="82">
        <v>16000</v>
      </c>
      <c r="G12" s="83" t="s">
        <v>257</v>
      </c>
      <c r="H12" s="126">
        <v>10296.030000000001</v>
      </c>
      <c r="I12" s="126">
        <v>21244.45</v>
      </c>
      <c r="J12" s="87">
        <f t="shared" si="2"/>
        <v>1.0633632574885659</v>
      </c>
    </row>
    <row r="13" spans="1:10">
      <c r="A13" s="54" t="str">
        <f t="shared" si="0"/>
        <v>2191222601</v>
      </c>
      <c r="B13" s="54" t="str">
        <f t="shared" si="1"/>
        <v>2</v>
      </c>
      <c r="C13" s="82" t="s">
        <v>556</v>
      </c>
      <c r="D13" s="86">
        <v>11</v>
      </c>
      <c r="E13" s="82" t="s">
        <v>240</v>
      </c>
      <c r="F13" s="82">
        <v>22601</v>
      </c>
      <c r="G13" s="83" t="s">
        <v>557</v>
      </c>
      <c r="H13" s="126">
        <v>10000</v>
      </c>
      <c r="I13" s="126">
        <v>8000</v>
      </c>
      <c r="J13" s="87">
        <f t="shared" si="2"/>
        <v>-0.2</v>
      </c>
    </row>
    <row r="14" spans="1:10">
      <c r="A14" s="54" t="str">
        <f t="shared" si="0"/>
        <v>2192022601</v>
      </c>
      <c r="B14" s="54" t="str">
        <f t="shared" si="1"/>
        <v>2</v>
      </c>
      <c r="C14" s="86" t="s">
        <v>556</v>
      </c>
      <c r="D14" s="86">
        <v>11</v>
      </c>
      <c r="E14" s="86" t="s">
        <v>243</v>
      </c>
      <c r="F14" s="86">
        <v>22601</v>
      </c>
      <c r="G14" s="56" t="s">
        <v>558</v>
      </c>
      <c r="H14" s="126">
        <v>6000</v>
      </c>
      <c r="I14" s="126">
        <v>5000</v>
      </c>
      <c r="J14" s="87">
        <f t="shared" si="2"/>
        <v>-0.16666666666666666</v>
      </c>
    </row>
    <row r="15" spans="1:10">
      <c r="A15" s="54" t="str">
        <f t="shared" si="0"/>
        <v>2192022699</v>
      </c>
      <c r="B15" s="54" t="str">
        <f t="shared" si="1"/>
        <v>2</v>
      </c>
      <c r="C15" s="86" t="s">
        <v>556</v>
      </c>
      <c r="D15" s="86">
        <v>11</v>
      </c>
      <c r="E15" s="86" t="s">
        <v>243</v>
      </c>
      <c r="F15" s="86">
        <v>22699</v>
      </c>
      <c r="G15" s="56" t="s">
        <v>559</v>
      </c>
      <c r="H15" s="126">
        <v>9000</v>
      </c>
      <c r="I15" s="126">
        <v>8000</v>
      </c>
      <c r="J15" s="87">
        <f t="shared" si="2"/>
        <v>-0.1111111111111111</v>
      </c>
    </row>
    <row r="16" spans="1:10">
      <c r="A16" s="88"/>
      <c r="B16" s="88"/>
      <c r="D16" s="88" t="s">
        <v>560</v>
      </c>
      <c r="E16" s="89"/>
      <c r="F16" s="89"/>
      <c r="G16" s="90"/>
      <c r="H16" s="139">
        <f>SUM(H9:H15)</f>
        <v>67865.03</v>
      </c>
      <c r="I16" s="139">
        <f>SUM(I9:I15)</f>
        <v>104966.42</v>
      </c>
      <c r="J16" s="87">
        <f t="shared" si="2"/>
        <v>0.54669378323416351</v>
      </c>
    </row>
    <row r="17" spans="1:10">
      <c r="A17" s="108"/>
      <c r="B17" s="108"/>
      <c r="C17" s="108"/>
      <c r="D17" s="108"/>
      <c r="E17" s="110"/>
      <c r="F17" s="110"/>
      <c r="G17" s="111"/>
      <c r="H17" s="84"/>
      <c r="I17" s="84"/>
      <c r="J17" s="103"/>
    </row>
    <row r="18" spans="1:10">
      <c r="A18" s="54"/>
      <c r="B18" s="54"/>
      <c r="C18" s="86"/>
      <c r="D18" s="86"/>
      <c r="E18" s="86"/>
      <c r="F18" s="86"/>
      <c r="G18" s="56"/>
      <c r="H18" s="104"/>
      <c r="I18" s="104"/>
      <c r="J18" s="57"/>
    </row>
    <row r="19" spans="1:10" ht="15" thickBot="1">
      <c r="A19" s="69"/>
      <c r="B19" s="69"/>
      <c r="D19" s="76" t="s">
        <v>490</v>
      </c>
      <c r="E19" s="77"/>
      <c r="F19" s="69"/>
      <c r="G19" s="69"/>
      <c r="H19" s="78"/>
      <c r="I19" s="78"/>
      <c r="J19" s="78"/>
    </row>
    <row r="20" spans="1:10" ht="15" thickBot="1">
      <c r="A20" s="50" t="s">
        <v>236</v>
      </c>
      <c r="B20" s="79"/>
      <c r="C20" s="80" t="s">
        <v>237</v>
      </c>
      <c r="D20" s="80" t="s">
        <v>237</v>
      </c>
      <c r="E20" s="80" t="s">
        <v>291</v>
      </c>
      <c r="F20" s="80" t="s">
        <v>32</v>
      </c>
      <c r="G20" s="80" t="s">
        <v>33</v>
      </c>
      <c r="H20" s="80" t="s">
        <v>585</v>
      </c>
      <c r="I20" s="80" t="s">
        <v>604</v>
      </c>
      <c r="J20" s="81" t="s">
        <v>31</v>
      </c>
    </row>
    <row r="21" spans="1:10">
      <c r="A21" s="54" t="str">
        <f t="shared" ref="A21:A28" si="3">CONCATENATE(C21,E21,F21)</f>
        <v>1449113100</v>
      </c>
      <c r="B21" s="91" t="str">
        <f t="shared" ref="B21:B28" si="4">MID(F21,1,1)</f>
        <v>1</v>
      </c>
      <c r="C21" s="82" t="s">
        <v>491</v>
      </c>
      <c r="D21" s="86">
        <v>12</v>
      </c>
      <c r="E21" s="82" t="s">
        <v>492</v>
      </c>
      <c r="F21" s="82">
        <v>13100</v>
      </c>
      <c r="G21" s="83" t="s">
        <v>254</v>
      </c>
      <c r="H21" s="126">
        <v>57780.69</v>
      </c>
      <c r="I21" s="126">
        <v>59584.03</v>
      </c>
      <c r="J21" s="87">
        <f t="shared" ref="J21:J29" si="5">+(I21-H21)/H21</f>
        <v>3.1210080738045817E-2</v>
      </c>
    </row>
    <row r="22" spans="1:10">
      <c r="A22" s="54" t="str">
        <f t="shared" si="3"/>
        <v>1449116000</v>
      </c>
      <c r="B22" s="91" t="str">
        <f t="shared" si="4"/>
        <v>1</v>
      </c>
      <c r="C22" s="82" t="s">
        <v>491</v>
      </c>
      <c r="D22" s="86">
        <v>12</v>
      </c>
      <c r="E22" s="82" t="s">
        <v>492</v>
      </c>
      <c r="F22" s="82">
        <v>16000</v>
      </c>
      <c r="G22" s="83" t="s">
        <v>257</v>
      </c>
      <c r="H22" s="126">
        <v>18073.14</v>
      </c>
      <c r="I22" s="126">
        <v>18620.759999999998</v>
      </c>
      <c r="J22" s="87">
        <f t="shared" si="5"/>
        <v>3.0300213465949969E-2</v>
      </c>
    </row>
    <row r="23" spans="1:10">
      <c r="A23" s="54" t="str">
        <f t="shared" si="3"/>
        <v>1449122602</v>
      </c>
      <c r="B23" s="54" t="str">
        <f t="shared" si="4"/>
        <v>2</v>
      </c>
      <c r="C23" s="86" t="s">
        <v>491</v>
      </c>
      <c r="D23" s="86">
        <v>12</v>
      </c>
      <c r="E23" s="86" t="s">
        <v>492</v>
      </c>
      <c r="F23" s="86">
        <v>22602</v>
      </c>
      <c r="G23" s="83" t="s">
        <v>493</v>
      </c>
      <c r="H23" s="126">
        <v>17000</v>
      </c>
      <c r="I23" s="126">
        <v>18500</v>
      </c>
      <c r="J23" s="87">
        <f t="shared" si="5"/>
        <v>8.8235294117647065E-2</v>
      </c>
    </row>
    <row r="24" spans="1:10">
      <c r="A24" s="54" t="str">
        <f t="shared" si="3"/>
        <v>1449122799</v>
      </c>
      <c r="B24" s="54" t="str">
        <f t="shared" si="4"/>
        <v>2</v>
      </c>
      <c r="C24" s="86" t="s">
        <v>491</v>
      </c>
      <c r="D24" s="86">
        <v>12</v>
      </c>
      <c r="E24" s="86">
        <v>491</v>
      </c>
      <c r="F24" s="86">
        <v>22799</v>
      </c>
      <c r="G24" s="83" t="s">
        <v>494</v>
      </c>
      <c r="H24" s="126">
        <v>18000</v>
      </c>
      <c r="I24" s="126">
        <v>14000</v>
      </c>
      <c r="J24" s="87">
        <f t="shared" si="5"/>
        <v>-0.22222222222222221</v>
      </c>
    </row>
    <row r="25" spans="1:10">
      <c r="A25" s="54" t="str">
        <f t="shared" si="3"/>
        <v>1449122699</v>
      </c>
      <c r="B25" s="54" t="str">
        <f t="shared" si="4"/>
        <v>2</v>
      </c>
      <c r="C25" s="86" t="s">
        <v>491</v>
      </c>
      <c r="D25" s="86">
        <v>12</v>
      </c>
      <c r="E25" s="86">
        <v>491</v>
      </c>
      <c r="F25" s="86">
        <v>22699</v>
      </c>
      <c r="G25" s="83" t="s">
        <v>495</v>
      </c>
      <c r="H25" s="126">
        <v>18000</v>
      </c>
      <c r="I25" s="126">
        <v>11000</v>
      </c>
      <c r="J25" s="87">
        <f t="shared" si="5"/>
        <v>-0.3888888888888889</v>
      </c>
    </row>
    <row r="26" spans="1:10">
      <c r="A26" s="54" t="str">
        <f t="shared" si="3"/>
        <v>1449124000</v>
      </c>
      <c r="B26" s="54" t="str">
        <f t="shared" si="4"/>
        <v>2</v>
      </c>
      <c r="C26" s="86" t="s">
        <v>491</v>
      </c>
      <c r="D26" s="86">
        <v>12</v>
      </c>
      <c r="E26" s="86" t="s">
        <v>492</v>
      </c>
      <c r="F26" s="86">
        <v>24000</v>
      </c>
      <c r="G26" s="56" t="s">
        <v>496</v>
      </c>
      <c r="H26" s="126">
        <v>28000</v>
      </c>
      <c r="I26" s="126">
        <v>26000</v>
      </c>
      <c r="J26" s="87">
        <f t="shared" si="5"/>
        <v>-7.1428571428571425E-2</v>
      </c>
    </row>
    <row r="27" spans="1:10">
      <c r="A27" s="54" t="str">
        <f t="shared" si="3"/>
        <v>1449122706</v>
      </c>
      <c r="B27" s="54" t="str">
        <f t="shared" si="4"/>
        <v>2</v>
      </c>
      <c r="C27" s="86" t="s">
        <v>491</v>
      </c>
      <c r="D27" s="86">
        <v>12</v>
      </c>
      <c r="E27" s="86" t="s">
        <v>492</v>
      </c>
      <c r="F27" s="86">
        <v>22706</v>
      </c>
      <c r="G27" s="56" t="s">
        <v>497</v>
      </c>
      <c r="H27" s="126">
        <v>5000</v>
      </c>
      <c r="I27" s="126">
        <v>5000</v>
      </c>
      <c r="J27" s="87">
        <f t="shared" si="5"/>
        <v>0</v>
      </c>
    </row>
    <row r="28" spans="1:10">
      <c r="A28" s="54" t="str">
        <f t="shared" si="3"/>
        <v>1449148911</v>
      </c>
      <c r="B28" s="54" t="str">
        <f t="shared" si="4"/>
        <v>4</v>
      </c>
      <c r="C28" s="86" t="s">
        <v>491</v>
      </c>
      <c r="D28" s="86">
        <v>12</v>
      </c>
      <c r="E28" s="86" t="s">
        <v>492</v>
      </c>
      <c r="F28" s="86">
        <v>48911</v>
      </c>
      <c r="G28" s="56" t="s">
        <v>498</v>
      </c>
      <c r="H28" s="126">
        <v>10000</v>
      </c>
      <c r="I28" s="126">
        <v>10000</v>
      </c>
      <c r="J28" s="87">
        <f t="shared" si="5"/>
        <v>0</v>
      </c>
    </row>
    <row r="29" spans="1:10">
      <c r="A29" s="88" t="s">
        <v>499</v>
      </c>
      <c r="B29" s="88"/>
      <c r="D29" s="88" t="s">
        <v>500</v>
      </c>
      <c r="E29" s="89"/>
      <c r="F29" s="89"/>
      <c r="G29" s="90"/>
      <c r="H29" s="121">
        <f>SUM(H21:H28)</f>
        <v>171853.83000000002</v>
      </c>
      <c r="I29" s="121">
        <f>SUM(I21:I28)</f>
        <v>162704.78999999998</v>
      </c>
      <c r="J29" s="87">
        <f t="shared" si="5"/>
        <v>-5.3237335472826157E-2</v>
      </c>
    </row>
    <row r="30" spans="1:10">
      <c r="A30" s="54"/>
      <c r="B30" s="54"/>
      <c r="C30" s="62"/>
      <c r="D30" s="65"/>
      <c r="E30" s="86"/>
      <c r="F30" s="86"/>
      <c r="G30" s="56"/>
      <c r="H30" s="84"/>
      <c r="I30" s="84"/>
      <c r="J30" s="57"/>
    </row>
    <row r="31" spans="1:10">
      <c r="A31" s="54"/>
      <c r="B31" s="54"/>
      <c r="C31" s="62"/>
      <c r="D31" s="65"/>
      <c r="E31" s="86"/>
      <c r="F31" s="86"/>
      <c r="G31" s="56"/>
      <c r="H31" s="104"/>
      <c r="I31" s="104"/>
      <c r="J31" s="57"/>
    </row>
    <row r="32" spans="1:10" ht="15" thickBot="1">
      <c r="A32" s="69"/>
      <c r="B32" s="69"/>
      <c r="D32" s="76" t="s">
        <v>546</v>
      </c>
      <c r="E32" s="77"/>
      <c r="F32" s="69"/>
      <c r="G32" s="69"/>
      <c r="H32" s="78"/>
      <c r="I32" s="78"/>
      <c r="J32" s="78"/>
    </row>
    <row r="33" spans="1:10" ht="15" thickBot="1">
      <c r="A33" s="50" t="s">
        <v>236</v>
      </c>
      <c r="B33" s="79"/>
      <c r="C33" s="80" t="s">
        <v>237</v>
      </c>
      <c r="D33" s="80" t="s">
        <v>237</v>
      </c>
      <c r="E33" s="80" t="s">
        <v>291</v>
      </c>
      <c r="F33" s="80" t="s">
        <v>32</v>
      </c>
      <c r="G33" s="80" t="s">
        <v>33</v>
      </c>
      <c r="H33" s="80" t="s">
        <v>585</v>
      </c>
      <c r="I33" s="80" t="s">
        <v>604</v>
      </c>
      <c r="J33" s="81" t="s">
        <v>31</v>
      </c>
    </row>
    <row r="34" spans="1:10">
      <c r="A34" s="54" t="str">
        <f t="shared" ref="A34:A41" si="6">CONCATENATE(C34,E34,F34)</f>
        <v>2092422601</v>
      </c>
      <c r="B34" s="54" t="str">
        <f t="shared" ref="B34:B41" si="7">MID(F34,1,1)</f>
        <v>2</v>
      </c>
      <c r="C34" s="82" t="s">
        <v>547</v>
      </c>
      <c r="D34" s="86">
        <v>13</v>
      </c>
      <c r="E34" s="82" t="s">
        <v>339</v>
      </c>
      <c r="F34" s="82">
        <v>22601</v>
      </c>
      <c r="G34" s="83" t="s">
        <v>548</v>
      </c>
      <c r="H34" s="126">
        <v>7000</v>
      </c>
      <c r="I34" s="126">
        <v>4000</v>
      </c>
      <c r="J34" s="87">
        <f t="shared" ref="J34:J43" si="8">+(I34-H34)/H34</f>
        <v>-0.42857142857142855</v>
      </c>
    </row>
    <row r="35" spans="1:10">
      <c r="A35" s="54" t="str">
        <f t="shared" si="6"/>
        <v>2092422609</v>
      </c>
      <c r="B35" s="54" t="str">
        <f t="shared" si="7"/>
        <v>2</v>
      </c>
      <c r="C35" s="82" t="s">
        <v>547</v>
      </c>
      <c r="D35" s="86">
        <v>13</v>
      </c>
      <c r="E35" s="82" t="s">
        <v>339</v>
      </c>
      <c r="F35" s="82">
        <v>22609</v>
      </c>
      <c r="G35" s="83" t="s">
        <v>607</v>
      </c>
      <c r="H35" s="126">
        <v>9000</v>
      </c>
      <c r="I35" s="126">
        <v>8000</v>
      </c>
      <c r="J35" s="87">
        <f t="shared" si="8"/>
        <v>-0.1111111111111111</v>
      </c>
    </row>
    <row r="36" spans="1:10">
      <c r="A36" s="54" t="str">
        <f t="shared" si="6"/>
        <v>2092422699</v>
      </c>
      <c r="B36" s="54" t="str">
        <f t="shared" si="7"/>
        <v>2</v>
      </c>
      <c r="C36" s="82">
        <v>20</v>
      </c>
      <c r="D36" s="86">
        <v>13</v>
      </c>
      <c r="E36" s="82" t="s">
        <v>339</v>
      </c>
      <c r="F36" s="82">
        <v>22699</v>
      </c>
      <c r="G36" s="83" t="s">
        <v>582</v>
      </c>
      <c r="H36" s="126">
        <v>3000</v>
      </c>
      <c r="I36" s="126">
        <v>3000</v>
      </c>
      <c r="J36" s="87">
        <f t="shared" si="8"/>
        <v>0</v>
      </c>
    </row>
    <row r="37" spans="1:10" s="96" customFormat="1">
      <c r="A37" s="54" t="str">
        <f t="shared" si="6"/>
        <v>2092422799</v>
      </c>
      <c r="B37" s="54" t="str">
        <f t="shared" si="7"/>
        <v>2</v>
      </c>
      <c r="C37" s="86">
        <v>20</v>
      </c>
      <c r="D37" s="86">
        <v>13</v>
      </c>
      <c r="E37" s="86">
        <v>924</v>
      </c>
      <c r="F37" s="86">
        <v>22799</v>
      </c>
      <c r="G37" s="83" t="s">
        <v>599</v>
      </c>
      <c r="H37" s="126">
        <v>186778.79</v>
      </c>
      <c r="I37" s="126">
        <v>205077.60019999999</v>
      </c>
      <c r="J37" s="87">
        <f t="shared" si="8"/>
        <v>9.7970493330639827E-2</v>
      </c>
    </row>
    <row r="38" spans="1:10">
      <c r="A38" s="54" t="str">
        <f t="shared" si="6"/>
        <v>2092448912</v>
      </c>
      <c r="B38" s="54" t="str">
        <f t="shared" si="7"/>
        <v>4</v>
      </c>
      <c r="C38" s="86">
        <v>20</v>
      </c>
      <c r="D38" s="86">
        <v>13</v>
      </c>
      <c r="E38" s="86" t="s">
        <v>339</v>
      </c>
      <c r="F38" s="86">
        <v>48912</v>
      </c>
      <c r="G38" s="56" t="s">
        <v>549</v>
      </c>
      <c r="H38" s="126">
        <v>2000</v>
      </c>
      <c r="I38" s="126">
        <v>0</v>
      </c>
      <c r="J38" s="87">
        <f t="shared" si="8"/>
        <v>-1</v>
      </c>
    </row>
    <row r="39" spans="1:10" ht="15" customHeight="1">
      <c r="A39" s="54" t="str">
        <f t="shared" si="6"/>
        <v>2092448920</v>
      </c>
      <c r="B39" s="54" t="str">
        <f t="shared" si="7"/>
        <v>4</v>
      </c>
      <c r="C39" s="86" t="s">
        <v>547</v>
      </c>
      <c r="D39" s="86">
        <v>13</v>
      </c>
      <c r="E39" s="86" t="s">
        <v>339</v>
      </c>
      <c r="F39" s="86">
        <v>48920</v>
      </c>
      <c r="G39" s="56" t="s">
        <v>550</v>
      </c>
      <c r="H39" s="126">
        <v>40000</v>
      </c>
      <c r="I39" s="126">
        <v>38000</v>
      </c>
      <c r="J39" s="87">
        <f t="shared" si="8"/>
        <v>-0.05</v>
      </c>
    </row>
    <row r="40" spans="1:10">
      <c r="A40" s="54" t="str">
        <f t="shared" si="6"/>
        <v>2092448921</v>
      </c>
      <c r="B40" s="54" t="str">
        <f t="shared" si="7"/>
        <v>4</v>
      </c>
      <c r="C40" s="86" t="s">
        <v>547</v>
      </c>
      <c r="D40" s="86">
        <v>13</v>
      </c>
      <c r="E40" s="86" t="s">
        <v>339</v>
      </c>
      <c r="F40" s="86">
        <v>48921</v>
      </c>
      <c r="G40" s="56" t="s">
        <v>551</v>
      </c>
      <c r="H40" s="126">
        <v>7000</v>
      </c>
      <c r="I40" s="126">
        <v>6000</v>
      </c>
      <c r="J40" s="87">
        <f t="shared" si="8"/>
        <v>-0.14285714285714285</v>
      </c>
    </row>
    <row r="41" spans="1:10">
      <c r="A41" s="54" t="str">
        <f t="shared" si="6"/>
        <v>2023148922</v>
      </c>
      <c r="B41" s="54" t="str">
        <f t="shared" si="7"/>
        <v>4</v>
      </c>
      <c r="C41" s="86">
        <v>20</v>
      </c>
      <c r="D41" s="86">
        <v>13</v>
      </c>
      <c r="E41" s="86" t="s">
        <v>470</v>
      </c>
      <c r="F41" s="86">
        <v>48922</v>
      </c>
      <c r="G41" s="56" t="s">
        <v>552</v>
      </c>
      <c r="H41" s="126">
        <v>6000</v>
      </c>
      <c r="I41" s="126">
        <v>5000</v>
      </c>
      <c r="J41" s="87">
        <f t="shared" si="8"/>
        <v>-0.16666666666666666</v>
      </c>
    </row>
    <row r="42" spans="1:10" s="96" customFormat="1">
      <c r="A42" s="54" t="str">
        <f t="shared" ref="A42" si="9">CONCATENATE(C42,E42,F42)</f>
        <v>2023148923</v>
      </c>
      <c r="B42" s="54" t="str">
        <f t="shared" ref="B42" si="10">MID(F42,1,1)</f>
        <v>4</v>
      </c>
      <c r="C42" s="86">
        <v>20</v>
      </c>
      <c r="D42" s="86">
        <v>13</v>
      </c>
      <c r="E42" s="86" t="s">
        <v>470</v>
      </c>
      <c r="F42" s="86">
        <v>48923</v>
      </c>
      <c r="G42" s="83" t="s">
        <v>553</v>
      </c>
      <c r="H42" s="126">
        <v>1500</v>
      </c>
      <c r="I42" s="126">
        <v>1500</v>
      </c>
      <c r="J42" s="87">
        <f t="shared" si="8"/>
        <v>0</v>
      </c>
    </row>
    <row r="43" spans="1:10">
      <c r="A43" s="88"/>
      <c r="B43" s="88"/>
      <c r="D43" s="88" t="s">
        <v>554</v>
      </c>
      <c r="E43" s="89"/>
      <c r="F43" s="89"/>
      <c r="G43" s="90"/>
      <c r="H43" s="121">
        <f>SUM(H34:H42)</f>
        <v>262278.79000000004</v>
      </c>
      <c r="I43" s="121">
        <f>SUM(I34:I42)</f>
        <v>270577.60019999999</v>
      </c>
      <c r="J43" s="87">
        <f t="shared" si="8"/>
        <v>3.1641179220019841E-2</v>
      </c>
    </row>
    <row r="44" spans="1:10">
      <c r="A44" s="52"/>
      <c r="B44" s="52"/>
      <c r="C44" s="115"/>
      <c r="D44" s="122"/>
      <c r="E44" s="115"/>
      <c r="F44" s="115"/>
      <c r="G44" s="53"/>
      <c r="H44" s="84"/>
      <c r="I44" s="84"/>
      <c r="J44" s="116"/>
    </row>
    <row r="45" spans="1:10">
      <c r="A45" s="54"/>
      <c r="B45" s="54"/>
      <c r="C45" s="86"/>
      <c r="D45" s="86"/>
      <c r="E45" s="86"/>
      <c r="F45" s="86"/>
      <c r="G45" s="56"/>
      <c r="H45" s="104"/>
      <c r="I45" s="104"/>
      <c r="J45" s="57"/>
    </row>
    <row r="46" spans="1:10" ht="15" thickBot="1">
      <c r="A46" s="69"/>
      <c r="B46" s="69"/>
      <c r="D46" s="76" t="s">
        <v>235</v>
      </c>
      <c r="E46" s="77"/>
      <c r="F46" s="69"/>
      <c r="G46" s="69"/>
      <c r="H46" s="78"/>
      <c r="I46" s="78"/>
      <c r="J46" s="78"/>
    </row>
    <row r="47" spans="1:10" ht="15" thickBot="1">
      <c r="A47" s="50" t="s">
        <v>236</v>
      </c>
      <c r="B47" s="79"/>
      <c r="C47" s="80" t="s">
        <v>237</v>
      </c>
      <c r="D47" s="80" t="s">
        <v>237</v>
      </c>
      <c r="E47" s="80" t="s">
        <v>238</v>
      </c>
      <c r="F47" s="80" t="s">
        <v>32</v>
      </c>
      <c r="G47" s="80" t="s">
        <v>33</v>
      </c>
      <c r="H47" s="80" t="s">
        <v>585</v>
      </c>
      <c r="I47" s="80" t="s">
        <v>604</v>
      </c>
      <c r="J47" s="81" t="s">
        <v>31</v>
      </c>
    </row>
    <row r="48" spans="1:10">
      <c r="A48" s="54" t="str">
        <f t="shared" ref="A48:A95" si="11">CONCATENATE(C48,E48,F48)</f>
        <v>0191210000</v>
      </c>
      <c r="B48" s="54" t="str">
        <f t="shared" ref="B48:B95" si="12">MID(F48,1,1)</f>
        <v>1</v>
      </c>
      <c r="C48" s="82" t="s">
        <v>239</v>
      </c>
      <c r="D48" s="86">
        <v>21</v>
      </c>
      <c r="E48" s="82" t="s">
        <v>240</v>
      </c>
      <c r="F48" s="82">
        <v>10000</v>
      </c>
      <c r="G48" s="83" t="s">
        <v>241</v>
      </c>
      <c r="H48" s="126">
        <v>245400</v>
      </c>
      <c r="I48" s="126">
        <v>174600</v>
      </c>
      <c r="J48" s="85">
        <f>+(I48-H48)/H48</f>
        <v>-0.28850855745721271</v>
      </c>
    </row>
    <row r="49" spans="1:10">
      <c r="A49" s="54" t="str">
        <f t="shared" si="11"/>
        <v>0192010100</v>
      </c>
      <c r="B49" s="54" t="str">
        <f t="shared" si="12"/>
        <v>1</v>
      </c>
      <c r="C49" s="82" t="s">
        <v>239</v>
      </c>
      <c r="D49" s="86">
        <v>21</v>
      </c>
      <c r="E49" s="82">
        <v>920</v>
      </c>
      <c r="F49" s="82">
        <v>10100</v>
      </c>
      <c r="G49" s="83" t="s">
        <v>242</v>
      </c>
      <c r="H49" s="126">
        <v>66921.009999999995</v>
      </c>
      <c r="I49" s="126">
        <v>68469.740000000005</v>
      </c>
      <c r="J49" s="87">
        <f t="shared" ref="J49:J96" si="13">+(I49-H49)/H49</f>
        <v>2.3142657291036262E-2</v>
      </c>
    </row>
    <row r="50" spans="1:10">
      <c r="A50" s="54" t="str">
        <f t="shared" si="11"/>
        <v>0192012000</v>
      </c>
      <c r="B50" s="54" t="str">
        <f t="shared" si="12"/>
        <v>1</v>
      </c>
      <c r="C50" s="82" t="s">
        <v>239</v>
      </c>
      <c r="D50" s="86">
        <v>21</v>
      </c>
      <c r="E50" s="82" t="s">
        <v>243</v>
      </c>
      <c r="F50" s="82">
        <v>12000</v>
      </c>
      <c r="G50" s="83" t="s">
        <v>244</v>
      </c>
      <c r="H50" s="126">
        <v>31155.08</v>
      </c>
      <c r="I50" s="126">
        <v>47784.29</v>
      </c>
      <c r="J50" s="87">
        <f t="shared" si="13"/>
        <v>0.53375597173879819</v>
      </c>
    </row>
    <row r="51" spans="1:10">
      <c r="A51" s="54" t="str">
        <f t="shared" si="11"/>
        <v>0192012001</v>
      </c>
      <c r="B51" s="54" t="str">
        <f t="shared" si="12"/>
        <v>1</v>
      </c>
      <c r="C51" s="82" t="s">
        <v>239</v>
      </c>
      <c r="D51" s="86">
        <v>21</v>
      </c>
      <c r="E51" s="82" t="s">
        <v>243</v>
      </c>
      <c r="F51" s="82">
        <v>12001</v>
      </c>
      <c r="G51" s="83" t="s">
        <v>245</v>
      </c>
      <c r="H51" s="126">
        <v>27396.01</v>
      </c>
      <c r="I51" s="126">
        <v>14006.21</v>
      </c>
      <c r="J51" s="87">
        <f t="shared" si="13"/>
        <v>-0.48875000410643737</v>
      </c>
    </row>
    <row r="52" spans="1:10">
      <c r="A52" s="54" t="str">
        <f t="shared" si="11"/>
        <v>0192012003</v>
      </c>
      <c r="B52" s="54" t="str">
        <f t="shared" si="12"/>
        <v>1</v>
      </c>
      <c r="C52" s="82" t="s">
        <v>239</v>
      </c>
      <c r="D52" s="86">
        <v>21</v>
      </c>
      <c r="E52" s="82" t="s">
        <v>243</v>
      </c>
      <c r="F52" s="82">
        <v>12003</v>
      </c>
      <c r="G52" s="83" t="s">
        <v>246</v>
      </c>
      <c r="H52" s="126">
        <v>41964.71</v>
      </c>
      <c r="I52" s="126">
        <v>42909.03</v>
      </c>
      <c r="J52" s="87">
        <f t="shared" si="13"/>
        <v>2.2502717164017094E-2</v>
      </c>
    </row>
    <row r="53" spans="1:10">
      <c r="A53" s="54" t="str">
        <f t="shared" si="11"/>
        <v>0192012004</v>
      </c>
      <c r="B53" s="54" t="str">
        <f t="shared" si="12"/>
        <v>1</v>
      </c>
      <c r="C53" s="82" t="s">
        <v>239</v>
      </c>
      <c r="D53" s="86">
        <v>21</v>
      </c>
      <c r="E53" s="82">
        <v>920</v>
      </c>
      <c r="F53" s="82">
        <v>12004</v>
      </c>
      <c r="G53" s="83" t="s">
        <v>247</v>
      </c>
      <c r="H53" s="126">
        <v>17784.96</v>
      </c>
      <c r="I53" s="126">
        <v>27277.94</v>
      </c>
      <c r="J53" s="87">
        <f t="shared" si="13"/>
        <v>0.53376448414840405</v>
      </c>
    </row>
    <row r="54" spans="1:10">
      <c r="A54" s="54" t="str">
        <f t="shared" si="11"/>
        <v>0192012006</v>
      </c>
      <c r="B54" s="54" t="str">
        <f t="shared" si="12"/>
        <v>1</v>
      </c>
      <c r="C54" s="82" t="s">
        <v>239</v>
      </c>
      <c r="D54" s="86">
        <v>21</v>
      </c>
      <c r="E54" s="82" t="s">
        <v>243</v>
      </c>
      <c r="F54" s="82">
        <v>12006</v>
      </c>
      <c r="G54" s="83" t="s">
        <v>248</v>
      </c>
      <c r="H54" s="126">
        <v>25458.48</v>
      </c>
      <c r="I54" s="126">
        <v>23940.3</v>
      </c>
      <c r="J54" s="87">
        <f t="shared" si="13"/>
        <v>-5.9633568068478568E-2</v>
      </c>
    </row>
    <row r="55" spans="1:10">
      <c r="A55" s="54" t="str">
        <f t="shared" si="11"/>
        <v>0192012100</v>
      </c>
      <c r="B55" s="54" t="str">
        <f t="shared" si="12"/>
        <v>1</v>
      </c>
      <c r="C55" s="141" t="s">
        <v>239</v>
      </c>
      <c r="D55" s="86">
        <v>21</v>
      </c>
      <c r="E55" s="141" t="s">
        <v>243</v>
      </c>
      <c r="F55" s="141">
        <v>12100</v>
      </c>
      <c r="G55" s="130" t="s">
        <v>249</v>
      </c>
      <c r="H55" s="126">
        <v>60577.93</v>
      </c>
      <c r="I55" s="126">
        <v>66958.350000000006</v>
      </c>
      <c r="J55" s="87">
        <f t="shared" si="13"/>
        <v>0.10532581750482405</v>
      </c>
    </row>
    <row r="56" spans="1:10">
      <c r="A56" s="54" t="str">
        <f t="shared" si="11"/>
        <v>0192012101</v>
      </c>
      <c r="B56" s="54" t="str">
        <f t="shared" si="12"/>
        <v>1</v>
      </c>
      <c r="C56" s="141" t="s">
        <v>239</v>
      </c>
      <c r="D56" s="86">
        <v>21</v>
      </c>
      <c r="E56" s="141" t="s">
        <v>243</v>
      </c>
      <c r="F56" s="141">
        <v>12101</v>
      </c>
      <c r="G56" s="130" t="s">
        <v>250</v>
      </c>
      <c r="H56" s="126">
        <v>132849.56</v>
      </c>
      <c r="I56" s="126">
        <v>148877.28</v>
      </c>
      <c r="J56" s="87">
        <f t="shared" si="13"/>
        <v>0.12064563857042508</v>
      </c>
    </row>
    <row r="57" spans="1:10">
      <c r="A57" s="54" t="str">
        <f t="shared" si="11"/>
        <v>0122112200</v>
      </c>
      <c r="B57" s="54" t="str">
        <f t="shared" si="12"/>
        <v>1</v>
      </c>
      <c r="C57" s="141" t="s">
        <v>239</v>
      </c>
      <c r="D57" s="86">
        <v>21</v>
      </c>
      <c r="E57" s="141">
        <v>221</v>
      </c>
      <c r="F57" s="141">
        <v>12200</v>
      </c>
      <c r="G57" s="130" t="s">
        <v>251</v>
      </c>
      <c r="H57" s="126">
        <v>2000</v>
      </c>
      <c r="I57" s="126">
        <v>2000</v>
      </c>
      <c r="J57" s="87">
        <f t="shared" si="13"/>
        <v>0</v>
      </c>
    </row>
    <row r="58" spans="1:10">
      <c r="A58" s="54" t="str">
        <f t="shared" si="11"/>
        <v>0192013000</v>
      </c>
      <c r="B58" s="54" t="str">
        <f t="shared" si="12"/>
        <v>1</v>
      </c>
      <c r="C58" s="141" t="s">
        <v>239</v>
      </c>
      <c r="D58" s="86">
        <v>21</v>
      </c>
      <c r="E58" s="141" t="s">
        <v>243</v>
      </c>
      <c r="F58" s="141">
        <v>13000</v>
      </c>
      <c r="G58" s="130" t="s">
        <v>252</v>
      </c>
      <c r="H58" s="126">
        <v>51117.19</v>
      </c>
      <c r="I58" s="126">
        <v>49405.36</v>
      </c>
      <c r="J58" s="87">
        <f t="shared" si="13"/>
        <v>-3.3488343158143113E-2</v>
      </c>
    </row>
    <row r="59" spans="1:10">
      <c r="A59" s="54" t="str">
        <f t="shared" si="11"/>
        <v>0192015000</v>
      </c>
      <c r="B59" s="54" t="str">
        <f t="shared" si="12"/>
        <v>1</v>
      </c>
      <c r="C59" s="141" t="s">
        <v>239</v>
      </c>
      <c r="D59" s="86">
        <v>21</v>
      </c>
      <c r="E59" s="141" t="s">
        <v>243</v>
      </c>
      <c r="F59" s="141">
        <v>15000</v>
      </c>
      <c r="G59" s="130" t="s">
        <v>253</v>
      </c>
      <c r="H59" s="126">
        <v>50000</v>
      </c>
      <c r="I59" s="126">
        <v>50000</v>
      </c>
      <c r="J59" s="87">
        <f t="shared" si="13"/>
        <v>0</v>
      </c>
    </row>
    <row r="60" spans="1:10">
      <c r="A60" s="54" t="str">
        <f t="shared" si="11"/>
        <v>0192013100</v>
      </c>
      <c r="B60" s="54" t="str">
        <f t="shared" si="12"/>
        <v>1</v>
      </c>
      <c r="C60" s="141" t="s">
        <v>239</v>
      </c>
      <c r="D60" s="86">
        <v>21</v>
      </c>
      <c r="E60" s="141" t="s">
        <v>243</v>
      </c>
      <c r="F60" s="141">
        <v>13100</v>
      </c>
      <c r="G60" s="130" t="s">
        <v>254</v>
      </c>
      <c r="H60" s="126">
        <v>42917.39</v>
      </c>
      <c r="I60" s="126">
        <v>44135.38</v>
      </c>
      <c r="J60" s="87">
        <f t="shared" si="13"/>
        <v>2.8379871189743784E-2</v>
      </c>
    </row>
    <row r="61" spans="1:10">
      <c r="A61" s="54" t="str">
        <f t="shared" si="11"/>
        <v>0122113200</v>
      </c>
      <c r="B61" s="54" t="str">
        <f t="shared" si="12"/>
        <v>1</v>
      </c>
      <c r="C61" s="141" t="s">
        <v>239</v>
      </c>
      <c r="D61" s="86">
        <v>21</v>
      </c>
      <c r="E61" s="141">
        <v>221</v>
      </c>
      <c r="F61" s="141">
        <v>13200</v>
      </c>
      <c r="G61" s="130" t="s">
        <v>255</v>
      </c>
      <c r="H61" s="126">
        <v>2000</v>
      </c>
      <c r="I61" s="126">
        <v>2000</v>
      </c>
      <c r="J61" s="87">
        <f t="shared" si="13"/>
        <v>0</v>
      </c>
    </row>
    <row r="62" spans="1:10">
      <c r="A62" s="54" t="str">
        <f t="shared" si="11"/>
        <v>0192015100</v>
      </c>
      <c r="B62" s="54" t="str">
        <f t="shared" si="12"/>
        <v>1</v>
      </c>
      <c r="C62" s="141" t="s">
        <v>239</v>
      </c>
      <c r="D62" s="86">
        <v>21</v>
      </c>
      <c r="E62" s="141" t="s">
        <v>243</v>
      </c>
      <c r="F62" s="141">
        <v>15100</v>
      </c>
      <c r="G62" s="130" t="s">
        <v>256</v>
      </c>
      <c r="H62" s="126">
        <v>45000</v>
      </c>
      <c r="I62" s="126">
        <v>5000</v>
      </c>
      <c r="J62" s="87">
        <f t="shared" si="13"/>
        <v>-0.88888888888888884</v>
      </c>
    </row>
    <row r="63" spans="1:10">
      <c r="A63" s="54" t="str">
        <f t="shared" si="11"/>
        <v>0191216000</v>
      </c>
      <c r="B63" s="54" t="str">
        <f t="shared" si="12"/>
        <v>1</v>
      </c>
      <c r="C63" s="141" t="s">
        <v>239</v>
      </c>
      <c r="D63" s="86">
        <v>21</v>
      </c>
      <c r="E63" s="141" t="s">
        <v>240</v>
      </c>
      <c r="F63" s="141">
        <v>16000</v>
      </c>
      <c r="G63" s="130" t="s">
        <v>257</v>
      </c>
      <c r="H63" s="126">
        <v>70796.639999999999</v>
      </c>
      <c r="I63" s="126">
        <v>57658.92</v>
      </c>
      <c r="J63" s="87">
        <f t="shared" si="13"/>
        <v>-0.18556982365264793</v>
      </c>
    </row>
    <row r="64" spans="1:10">
      <c r="A64" s="54" t="str">
        <f t="shared" si="11"/>
        <v>0192016000</v>
      </c>
      <c r="B64" s="54" t="str">
        <f t="shared" si="12"/>
        <v>1</v>
      </c>
      <c r="C64" s="141" t="s">
        <v>239</v>
      </c>
      <c r="D64" s="86">
        <v>21</v>
      </c>
      <c r="E64" s="141" t="s">
        <v>243</v>
      </c>
      <c r="F64" s="141">
        <v>16000</v>
      </c>
      <c r="G64" s="130" t="s">
        <v>257</v>
      </c>
      <c r="H64" s="126">
        <v>130520.15</v>
      </c>
      <c r="I64" s="126">
        <v>138023.51999999999</v>
      </c>
      <c r="J64" s="87">
        <f t="shared" si="13"/>
        <v>5.7488211590317632E-2</v>
      </c>
    </row>
    <row r="65" spans="1:10">
      <c r="A65" s="54" t="str">
        <f t="shared" si="11"/>
        <v>0122116200</v>
      </c>
      <c r="B65" s="54" t="str">
        <f t="shared" si="12"/>
        <v>1</v>
      </c>
      <c r="C65" s="82" t="s">
        <v>239</v>
      </c>
      <c r="D65" s="86">
        <v>21</v>
      </c>
      <c r="E65" s="82" t="s">
        <v>258</v>
      </c>
      <c r="F65" s="82">
        <v>16200</v>
      </c>
      <c r="G65" s="130" t="s">
        <v>259</v>
      </c>
      <c r="H65" s="126">
        <v>10000</v>
      </c>
      <c r="I65" s="126">
        <v>10000</v>
      </c>
      <c r="J65" s="87">
        <f t="shared" si="13"/>
        <v>0</v>
      </c>
    </row>
    <row r="66" spans="1:10">
      <c r="A66" s="54" t="str">
        <f t="shared" si="11"/>
        <v>0122116204</v>
      </c>
      <c r="B66" s="54" t="str">
        <f t="shared" si="12"/>
        <v>1</v>
      </c>
      <c r="C66" s="82" t="s">
        <v>239</v>
      </c>
      <c r="D66" s="86">
        <v>21</v>
      </c>
      <c r="E66" s="82" t="s">
        <v>258</v>
      </c>
      <c r="F66" s="82">
        <v>16204</v>
      </c>
      <c r="G66" s="130" t="s">
        <v>260</v>
      </c>
      <c r="H66" s="126">
        <v>14000</v>
      </c>
      <c r="I66" s="126">
        <v>14000</v>
      </c>
      <c r="J66" s="87">
        <f t="shared" si="13"/>
        <v>0</v>
      </c>
    </row>
    <row r="67" spans="1:10">
      <c r="A67" s="54" t="str">
        <f t="shared" si="11"/>
        <v>0122116205</v>
      </c>
      <c r="B67" s="54" t="str">
        <f t="shared" si="12"/>
        <v>1</v>
      </c>
      <c r="C67" s="82" t="s">
        <v>239</v>
      </c>
      <c r="D67" s="86">
        <v>21</v>
      </c>
      <c r="E67" s="82" t="s">
        <v>258</v>
      </c>
      <c r="F67" s="82">
        <v>16205</v>
      </c>
      <c r="G67" s="130" t="s">
        <v>261</v>
      </c>
      <c r="H67" s="126">
        <v>29000</v>
      </c>
      <c r="I67" s="126">
        <v>29000</v>
      </c>
      <c r="J67" s="87">
        <f t="shared" si="13"/>
        <v>0</v>
      </c>
    </row>
    <row r="68" spans="1:10">
      <c r="A68" s="54" t="str">
        <f t="shared" si="11"/>
        <v>0192020000</v>
      </c>
      <c r="B68" s="54" t="str">
        <f t="shared" si="12"/>
        <v>2</v>
      </c>
      <c r="C68" s="86" t="s">
        <v>239</v>
      </c>
      <c r="D68" s="86">
        <v>21</v>
      </c>
      <c r="E68" s="86" t="s">
        <v>243</v>
      </c>
      <c r="F68" s="86">
        <v>20000</v>
      </c>
      <c r="G68" s="130" t="s">
        <v>262</v>
      </c>
      <c r="H68" s="126">
        <v>29000</v>
      </c>
      <c r="I68" s="126">
        <v>19000</v>
      </c>
      <c r="J68" s="87">
        <f t="shared" si="13"/>
        <v>-0.34482758620689657</v>
      </c>
    </row>
    <row r="69" spans="1:10">
      <c r="A69" s="54" t="str">
        <f t="shared" si="11"/>
        <v>0192020200</v>
      </c>
      <c r="B69" s="54" t="str">
        <f t="shared" si="12"/>
        <v>2</v>
      </c>
      <c r="C69" s="86" t="s">
        <v>239</v>
      </c>
      <c r="D69" s="86">
        <v>21</v>
      </c>
      <c r="E69" s="86" t="s">
        <v>243</v>
      </c>
      <c r="F69" s="86">
        <v>20200</v>
      </c>
      <c r="G69" s="56" t="s">
        <v>263</v>
      </c>
      <c r="H69" s="126">
        <v>62500</v>
      </c>
      <c r="I69" s="126">
        <v>60000</v>
      </c>
      <c r="J69" s="87">
        <f t="shared" si="13"/>
        <v>-0.04</v>
      </c>
    </row>
    <row r="70" spans="1:10">
      <c r="A70" s="54" t="str">
        <f t="shared" si="11"/>
        <v>0192020400</v>
      </c>
      <c r="B70" s="54" t="str">
        <f t="shared" si="12"/>
        <v>2</v>
      </c>
      <c r="C70" s="86" t="s">
        <v>239</v>
      </c>
      <c r="D70" s="86">
        <v>21</v>
      </c>
      <c r="E70" s="86" t="s">
        <v>243</v>
      </c>
      <c r="F70" s="86">
        <v>20400</v>
      </c>
      <c r="G70" s="56" t="s">
        <v>264</v>
      </c>
      <c r="H70" s="126">
        <v>0</v>
      </c>
      <c r="I70" s="126">
        <v>0</v>
      </c>
      <c r="J70" s="87">
        <v>0</v>
      </c>
    </row>
    <row r="71" spans="1:10">
      <c r="A71" s="54" t="str">
        <f t="shared" si="11"/>
        <v>0192020500</v>
      </c>
      <c r="B71" s="54" t="str">
        <f t="shared" si="12"/>
        <v>2</v>
      </c>
      <c r="C71" s="86" t="s">
        <v>239</v>
      </c>
      <c r="D71" s="86">
        <v>21</v>
      </c>
      <c r="E71" s="86" t="s">
        <v>243</v>
      </c>
      <c r="F71" s="86">
        <v>20500</v>
      </c>
      <c r="G71" s="56" t="s">
        <v>265</v>
      </c>
      <c r="H71" s="126">
        <v>12500</v>
      </c>
      <c r="I71" s="126">
        <v>12500</v>
      </c>
      <c r="J71" s="87">
        <f t="shared" si="13"/>
        <v>0</v>
      </c>
    </row>
    <row r="72" spans="1:10">
      <c r="A72" s="54" t="str">
        <f t="shared" si="11"/>
        <v>0192021500</v>
      </c>
      <c r="B72" s="54" t="str">
        <f t="shared" si="12"/>
        <v>2</v>
      </c>
      <c r="C72" s="86" t="s">
        <v>239</v>
      </c>
      <c r="D72" s="86">
        <v>21</v>
      </c>
      <c r="E72" s="86" t="s">
        <v>243</v>
      </c>
      <c r="F72" s="86">
        <v>21500</v>
      </c>
      <c r="G72" s="56" t="s">
        <v>266</v>
      </c>
      <c r="H72" s="126">
        <v>12500</v>
      </c>
      <c r="I72" s="126">
        <v>12500</v>
      </c>
      <c r="J72" s="87">
        <f t="shared" si="13"/>
        <v>0</v>
      </c>
    </row>
    <row r="73" spans="1:10">
      <c r="A73" s="54" t="str">
        <f t="shared" si="11"/>
        <v>0192022000</v>
      </c>
      <c r="B73" s="54" t="str">
        <f t="shared" si="12"/>
        <v>2</v>
      </c>
      <c r="C73" s="86" t="s">
        <v>239</v>
      </c>
      <c r="D73" s="86">
        <v>21</v>
      </c>
      <c r="E73" s="86" t="s">
        <v>243</v>
      </c>
      <c r="F73" s="86">
        <v>22000</v>
      </c>
      <c r="G73" s="56" t="s">
        <v>267</v>
      </c>
      <c r="H73" s="126">
        <v>15000</v>
      </c>
      <c r="I73" s="126">
        <v>10000</v>
      </c>
      <c r="J73" s="87">
        <f t="shared" si="13"/>
        <v>-0.33333333333333331</v>
      </c>
    </row>
    <row r="74" spans="1:10">
      <c r="A74" s="54" t="str">
        <f t="shared" si="11"/>
        <v>0192022001</v>
      </c>
      <c r="B74" s="54" t="str">
        <f t="shared" si="12"/>
        <v>2</v>
      </c>
      <c r="C74" s="86" t="s">
        <v>239</v>
      </c>
      <c r="D74" s="86">
        <v>21</v>
      </c>
      <c r="E74" s="86" t="s">
        <v>243</v>
      </c>
      <c r="F74" s="86">
        <v>22001</v>
      </c>
      <c r="G74" s="56" t="s">
        <v>268</v>
      </c>
      <c r="H74" s="126">
        <v>6000</v>
      </c>
      <c r="I74" s="126">
        <v>12000</v>
      </c>
      <c r="J74" s="87">
        <f t="shared" si="13"/>
        <v>1</v>
      </c>
    </row>
    <row r="75" spans="1:10">
      <c r="A75" s="54" t="str">
        <f t="shared" si="11"/>
        <v>0192022201</v>
      </c>
      <c r="B75" s="54" t="str">
        <f t="shared" si="12"/>
        <v>2</v>
      </c>
      <c r="C75" s="86" t="s">
        <v>239</v>
      </c>
      <c r="D75" s="86">
        <v>21</v>
      </c>
      <c r="E75" s="86" t="s">
        <v>243</v>
      </c>
      <c r="F75" s="86">
        <v>22201</v>
      </c>
      <c r="G75" s="56" t="s">
        <v>269</v>
      </c>
      <c r="H75" s="126">
        <v>15000</v>
      </c>
      <c r="I75" s="126">
        <v>12000</v>
      </c>
      <c r="J75" s="87">
        <f t="shared" si="13"/>
        <v>-0.2</v>
      </c>
    </row>
    <row r="76" spans="1:10">
      <c r="A76" s="54" t="str">
        <f t="shared" si="11"/>
        <v>0192022300</v>
      </c>
      <c r="B76" s="54" t="str">
        <f t="shared" si="12"/>
        <v>2</v>
      </c>
      <c r="C76" s="86" t="s">
        <v>239</v>
      </c>
      <c r="D76" s="86">
        <v>21</v>
      </c>
      <c r="E76" s="86" t="s">
        <v>243</v>
      </c>
      <c r="F76" s="86">
        <v>22300</v>
      </c>
      <c r="G76" s="56" t="s">
        <v>270</v>
      </c>
      <c r="H76" s="126">
        <v>4000</v>
      </c>
      <c r="I76" s="126">
        <v>4000</v>
      </c>
      <c r="J76" s="87">
        <f t="shared" si="13"/>
        <v>0</v>
      </c>
    </row>
    <row r="77" spans="1:10">
      <c r="A77" s="54" t="str">
        <f t="shared" si="11"/>
        <v>0192022400</v>
      </c>
      <c r="B77" s="54" t="str">
        <f t="shared" si="12"/>
        <v>2</v>
      </c>
      <c r="C77" s="86" t="s">
        <v>239</v>
      </c>
      <c r="D77" s="86">
        <v>21</v>
      </c>
      <c r="E77" s="86" t="s">
        <v>243</v>
      </c>
      <c r="F77" s="86">
        <v>22400</v>
      </c>
      <c r="G77" s="56" t="s">
        <v>271</v>
      </c>
      <c r="H77" s="126">
        <v>14000</v>
      </c>
      <c r="I77" s="126">
        <v>14000</v>
      </c>
      <c r="J77" s="87">
        <f t="shared" si="13"/>
        <v>0</v>
      </c>
    </row>
    <row r="78" spans="1:10">
      <c r="A78" s="54" t="str">
        <f t="shared" si="11"/>
        <v>0192022401</v>
      </c>
      <c r="B78" s="54" t="str">
        <f t="shared" si="12"/>
        <v>2</v>
      </c>
      <c r="C78" s="86" t="s">
        <v>239</v>
      </c>
      <c r="D78" s="86">
        <v>21</v>
      </c>
      <c r="E78" s="86" t="s">
        <v>243</v>
      </c>
      <c r="F78" s="86">
        <v>22401</v>
      </c>
      <c r="G78" s="56" t="s">
        <v>272</v>
      </c>
      <c r="H78" s="126">
        <v>17000</v>
      </c>
      <c r="I78" s="126">
        <v>17000</v>
      </c>
      <c r="J78" s="87">
        <f t="shared" si="13"/>
        <v>0</v>
      </c>
    </row>
    <row r="79" spans="1:10">
      <c r="A79" s="54" t="str">
        <f t="shared" si="11"/>
        <v>0192022402</v>
      </c>
      <c r="B79" s="54" t="str">
        <f t="shared" si="12"/>
        <v>2</v>
      </c>
      <c r="C79" s="86" t="s">
        <v>239</v>
      </c>
      <c r="D79" s="86">
        <v>21</v>
      </c>
      <c r="E79" s="86" t="s">
        <v>243</v>
      </c>
      <c r="F79" s="86">
        <v>22402</v>
      </c>
      <c r="G79" s="56" t="s">
        <v>273</v>
      </c>
      <c r="H79" s="126">
        <v>32917.019999999997</v>
      </c>
      <c r="I79" s="126">
        <v>32917.019999999997</v>
      </c>
      <c r="J79" s="87">
        <f t="shared" si="13"/>
        <v>0</v>
      </c>
    </row>
    <row r="80" spans="1:10">
      <c r="A80" s="54" t="str">
        <f t="shared" si="11"/>
        <v>0192022603</v>
      </c>
      <c r="B80" s="54" t="str">
        <f t="shared" si="12"/>
        <v>2</v>
      </c>
      <c r="C80" s="86" t="s">
        <v>239</v>
      </c>
      <c r="D80" s="86">
        <v>21</v>
      </c>
      <c r="E80" s="86" t="s">
        <v>243</v>
      </c>
      <c r="F80" s="86">
        <v>22603</v>
      </c>
      <c r="G80" s="56" t="s">
        <v>274</v>
      </c>
      <c r="H80" s="126">
        <v>6000</v>
      </c>
      <c r="I80" s="126">
        <v>8000</v>
      </c>
      <c r="J80" s="87">
        <f t="shared" si="13"/>
        <v>0.33333333333333331</v>
      </c>
    </row>
    <row r="81" spans="1:10">
      <c r="A81" s="54" t="str">
        <f t="shared" si="11"/>
        <v>0192022604</v>
      </c>
      <c r="B81" s="54" t="str">
        <f t="shared" si="12"/>
        <v>2</v>
      </c>
      <c r="C81" s="86" t="s">
        <v>239</v>
      </c>
      <c r="D81" s="86">
        <v>21</v>
      </c>
      <c r="E81" s="86" t="s">
        <v>243</v>
      </c>
      <c r="F81" s="86">
        <v>22604</v>
      </c>
      <c r="G81" s="56" t="s">
        <v>275</v>
      </c>
      <c r="H81" s="126">
        <v>60000</v>
      </c>
      <c r="I81" s="126">
        <v>45000</v>
      </c>
      <c r="J81" s="87">
        <f t="shared" si="13"/>
        <v>-0.25</v>
      </c>
    </row>
    <row r="82" spans="1:10">
      <c r="A82" s="54" t="str">
        <f t="shared" si="11"/>
        <v>0122122701</v>
      </c>
      <c r="B82" s="54" t="str">
        <f t="shared" si="12"/>
        <v>2</v>
      </c>
      <c r="C82" s="86" t="s">
        <v>239</v>
      </c>
      <c r="D82" s="86">
        <v>21</v>
      </c>
      <c r="E82" s="86" t="s">
        <v>258</v>
      </c>
      <c r="F82" s="86">
        <v>22701</v>
      </c>
      <c r="G82" s="56" t="s">
        <v>276</v>
      </c>
      <c r="H82" s="126">
        <v>15000</v>
      </c>
      <c r="I82" s="126">
        <v>17500</v>
      </c>
      <c r="J82" s="87">
        <f t="shared" si="13"/>
        <v>0.16666666666666666</v>
      </c>
    </row>
    <row r="83" spans="1:10">
      <c r="A83" s="54" t="str">
        <f t="shared" si="11"/>
        <v>0192022702</v>
      </c>
      <c r="B83" s="54" t="str">
        <f t="shared" si="12"/>
        <v>2</v>
      </c>
      <c r="C83" s="86" t="s">
        <v>239</v>
      </c>
      <c r="D83" s="86">
        <v>21</v>
      </c>
      <c r="E83" s="86" t="s">
        <v>243</v>
      </c>
      <c r="F83" s="86">
        <v>22702</v>
      </c>
      <c r="G83" s="56" t="s">
        <v>277</v>
      </c>
      <c r="H83" s="126">
        <v>5000</v>
      </c>
      <c r="I83" s="126">
        <v>2500</v>
      </c>
      <c r="J83" s="87">
        <f t="shared" si="13"/>
        <v>-0.5</v>
      </c>
    </row>
    <row r="84" spans="1:10">
      <c r="A84" s="54" t="str">
        <f t="shared" si="11"/>
        <v>0192022706</v>
      </c>
      <c r="B84" s="54" t="str">
        <f t="shared" si="12"/>
        <v>2</v>
      </c>
      <c r="C84" s="86" t="s">
        <v>239</v>
      </c>
      <c r="D84" s="86">
        <v>21</v>
      </c>
      <c r="E84" s="86" t="s">
        <v>243</v>
      </c>
      <c r="F84" s="86">
        <v>22706</v>
      </c>
      <c r="G84" s="56" t="s">
        <v>278</v>
      </c>
      <c r="H84" s="126">
        <v>15000</v>
      </c>
      <c r="I84" s="126">
        <v>15000</v>
      </c>
      <c r="J84" s="87">
        <f t="shared" si="13"/>
        <v>0</v>
      </c>
    </row>
    <row r="85" spans="1:10">
      <c r="A85" s="54" t="str">
        <f t="shared" si="11"/>
        <v>0192022799</v>
      </c>
      <c r="B85" s="54" t="str">
        <f t="shared" si="12"/>
        <v>2</v>
      </c>
      <c r="C85" s="86" t="s">
        <v>239</v>
      </c>
      <c r="D85" s="86">
        <v>21</v>
      </c>
      <c r="E85" s="86" t="s">
        <v>243</v>
      </c>
      <c r="F85" s="86">
        <v>22799</v>
      </c>
      <c r="G85" s="56" t="s">
        <v>279</v>
      </c>
      <c r="H85" s="126">
        <v>21054</v>
      </c>
      <c r="I85" s="126">
        <v>18658.2</v>
      </c>
      <c r="J85" s="87">
        <f t="shared" si="13"/>
        <v>-0.11379310344827583</v>
      </c>
    </row>
    <row r="86" spans="1:10">
      <c r="A86" s="54" t="str">
        <f t="shared" si="11"/>
        <v>0191223000</v>
      </c>
      <c r="B86" s="54" t="str">
        <f t="shared" si="12"/>
        <v>2</v>
      </c>
      <c r="C86" s="86" t="s">
        <v>239</v>
      </c>
      <c r="D86" s="86">
        <v>21</v>
      </c>
      <c r="E86" s="86" t="s">
        <v>240</v>
      </c>
      <c r="F86" s="86">
        <v>23000</v>
      </c>
      <c r="G86" s="56" t="s">
        <v>280</v>
      </c>
      <c r="H86" s="126">
        <v>16000</v>
      </c>
      <c r="I86" s="126">
        <v>16000</v>
      </c>
      <c r="J86" s="87">
        <f t="shared" si="13"/>
        <v>0</v>
      </c>
    </row>
    <row r="87" spans="1:10">
      <c r="A87" s="54" t="str">
        <f t="shared" si="11"/>
        <v>0122123020</v>
      </c>
      <c r="B87" s="54" t="str">
        <f t="shared" si="12"/>
        <v>2</v>
      </c>
      <c r="C87" s="86" t="s">
        <v>239</v>
      </c>
      <c r="D87" s="86">
        <v>21</v>
      </c>
      <c r="E87" s="86" t="s">
        <v>258</v>
      </c>
      <c r="F87" s="86">
        <v>23020</v>
      </c>
      <c r="G87" s="56" t="s">
        <v>281</v>
      </c>
      <c r="H87" s="126">
        <v>11000</v>
      </c>
      <c r="I87" s="126">
        <v>11000</v>
      </c>
      <c r="J87" s="87">
        <f t="shared" si="13"/>
        <v>0</v>
      </c>
    </row>
    <row r="88" spans="1:10">
      <c r="A88" s="54" t="str">
        <f t="shared" si="11"/>
        <v>0191223100</v>
      </c>
      <c r="B88" s="54" t="str">
        <f t="shared" si="12"/>
        <v>2</v>
      </c>
      <c r="C88" s="86" t="s">
        <v>239</v>
      </c>
      <c r="D88" s="86">
        <v>21</v>
      </c>
      <c r="E88" s="86" t="s">
        <v>240</v>
      </c>
      <c r="F88" s="86">
        <v>23100</v>
      </c>
      <c r="G88" s="56" t="s">
        <v>282</v>
      </c>
      <c r="H88" s="126">
        <v>1500</v>
      </c>
      <c r="I88" s="126">
        <v>1500</v>
      </c>
      <c r="J88" s="87">
        <f t="shared" si="13"/>
        <v>0</v>
      </c>
    </row>
    <row r="89" spans="1:10">
      <c r="A89" s="54" t="str">
        <f t="shared" si="11"/>
        <v>0122123120</v>
      </c>
      <c r="B89" s="54" t="str">
        <f t="shared" si="12"/>
        <v>2</v>
      </c>
      <c r="C89" s="86" t="s">
        <v>239</v>
      </c>
      <c r="D89" s="86">
        <v>21</v>
      </c>
      <c r="E89" s="86" t="s">
        <v>258</v>
      </c>
      <c r="F89" s="86">
        <v>23120</v>
      </c>
      <c r="G89" s="56" t="s">
        <v>283</v>
      </c>
      <c r="H89" s="126">
        <v>4000</v>
      </c>
      <c r="I89" s="126">
        <v>4000</v>
      </c>
      <c r="J89" s="87">
        <f t="shared" si="13"/>
        <v>0</v>
      </c>
    </row>
    <row r="90" spans="1:10">
      <c r="A90" s="54" t="str">
        <f t="shared" si="11"/>
        <v>0194346600</v>
      </c>
      <c r="B90" s="54" t="str">
        <f t="shared" si="12"/>
        <v>4</v>
      </c>
      <c r="C90" s="86" t="s">
        <v>239</v>
      </c>
      <c r="D90" s="86">
        <v>21</v>
      </c>
      <c r="E90" s="86" t="s">
        <v>284</v>
      </c>
      <c r="F90" s="86">
        <v>46600</v>
      </c>
      <c r="G90" s="56" t="s">
        <v>285</v>
      </c>
      <c r="H90" s="126">
        <v>4500</v>
      </c>
      <c r="I90" s="126">
        <v>4500</v>
      </c>
      <c r="J90" s="87">
        <f t="shared" si="13"/>
        <v>0</v>
      </c>
    </row>
    <row r="91" spans="1:10">
      <c r="A91" s="54" t="str">
        <f t="shared" si="11"/>
        <v>0191248906</v>
      </c>
      <c r="B91" s="54" t="str">
        <f t="shared" si="12"/>
        <v>4</v>
      </c>
      <c r="C91" s="86" t="s">
        <v>239</v>
      </c>
      <c r="D91" s="86">
        <v>21</v>
      </c>
      <c r="E91" s="86" t="s">
        <v>240</v>
      </c>
      <c r="F91" s="86">
        <v>48906</v>
      </c>
      <c r="G91" s="56" t="s">
        <v>286</v>
      </c>
      <c r="H91" s="126">
        <v>5200</v>
      </c>
      <c r="I91" s="126">
        <v>5200</v>
      </c>
      <c r="J91" s="87">
        <f t="shared" si="13"/>
        <v>0</v>
      </c>
    </row>
    <row r="92" spans="1:10">
      <c r="A92" s="54" t="str">
        <f t="shared" si="11"/>
        <v>0192048908</v>
      </c>
      <c r="B92" s="54" t="str">
        <f t="shared" si="12"/>
        <v>4</v>
      </c>
      <c r="C92" s="86" t="s">
        <v>239</v>
      </c>
      <c r="D92" s="86">
        <v>21</v>
      </c>
      <c r="E92" s="86" t="s">
        <v>243</v>
      </c>
      <c r="F92" s="86">
        <v>48908</v>
      </c>
      <c r="G92" s="56" t="s">
        <v>287</v>
      </c>
      <c r="H92" s="126">
        <v>5000</v>
      </c>
      <c r="I92" s="126">
        <v>5000</v>
      </c>
      <c r="J92" s="87">
        <f t="shared" si="13"/>
        <v>0</v>
      </c>
    </row>
    <row r="93" spans="1:10">
      <c r="A93" s="54" t="str">
        <f t="shared" si="11"/>
        <v>0192048909</v>
      </c>
      <c r="B93" s="54" t="str">
        <f t="shared" si="12"/>
        <v>4</v>
      </c>
      <c r="C93" s="86" t="s">
        <v>239</v>
      </c>
      <c r="D93" s="86">
        <v>21</v>
      </c>
      <c r="E93" s="86" t="s">
        <v>243</v>
      </c>
      <c r="F93" s="86">
        <v>48909</v>
      </c>
      <c r="G93" s="56" t="s">
        <v>288</v>
      </c>
      <c r="H93" s="126">
        <v>1000</v>
      </c>
      <c r="I93" s="126">
        <v>1000</v>
      </c>
      <c r="J93" s="87">
        <f t="shared" si="13"/>
        <v>0</v>
      </c>
    </row>
    <row r="94" spans="1:10">
      <c r="A94" s="54" t="str">
        <f t="shared" si="11"/>
        <v>0192062500</v>
      </c>
      <c r="B94" s="54" t="str">
        <f t="shared" si="12"/>
        <v>6</v>
      </c>
      <c r="C94" s="86" t="s">
        <v>239</v>
      </c>
      <c r="D94" s="86">
        <v>21</v>
      </c>
      <c r="E94" s="86" t="s">
        <v>243</v>
      </c>
      <c r="F94" s="86">
        <v>62500</v>
      </c>
      <c r="G94" s="56" t="s">
        <v>289</v>
      </c>
      <c r="H94" s="126">
        <v>0</v>
      </c>
      <c r="I94" s="126">
        <v>0</v>
      </c>
      <c r="J94" s="87">
        <v>0</v>
      </c>
    </row>
    <row r="95" spans="1:10">
      <c r="A95" s="54" t="str">
        <f t="shared" si="11"/>
        <v>0122183000</v>
      </c>
      <c r="B95" s="54" t="str">
        <f t="shared" si="12"/>
        <v>8</v>
      </c>
      <c r="C95" s="86" t="s">
        <v>239</v>
      </c>
      <c r="D95" s="86">
        <v>21</v>
      </c>
      <c r="E95" s="86" t="s">
        <v>258</v>
      </c>
      <c r="F95" s="86">
        <v>83000</v>
      </c>
      <c r="G95" s="56" t="s">
        <v>228</v>
      </c>
      <c r="H95" s="126">
        <v>18000</v>
      </c>
      <c r="I95" s="126">
        <v>18000</v>
      </c>
      <c r="J95" s="87">
        <f t="shared" si="13"/>
        <v>0</v>
      </c>
    </row>
    <row r="96" spans="1:10">
      <c r="B96" s="88"/>
      <c r="D96" s="88" t="s">
        <v>290</v>
      </c>
      <c r="E96" s="89"/>
      <c r="F96" s="89"/>
      <c r="G96" s="90"/>
      <c r="H96" s="121">
        <f>SUM(H48:H95)</f>
        <v>1505530.13</v>
      </c>
      <c r="I96" s="121">
        <f>SUM(I48:I95)</f>
        <v>1394821.54</v>
      </c>
      <c r="J96" s="87">
        <f t="shared" si="13"/>
        <v>-7.3534622651490786E-2</v>
      </c>
    </row>
    <row r="97" spans="1:10">
      <c r="A97" s="54"/>
      <c r="B97" s="54"/>
      <c r="C97" s="86"/>
      <c r="D97" s="86"/>
      <c r="E97" s="86"/>
      <c r="F97" s="86"/>
      <c r="G97" s="56"/>
      <c r="H97" s="84"/>
      <c r="I97" s="84"/>
      <c r="J97" s="57"/>
    </row>
    <row r="98" spans="1:10">
      <c r="A98" s="54"/>
      <c r="B98" s="54"/>
      <c r="C98" s="86"/>
      <c r="D98" s="86"/>
      <c r="E98" s="86"/>
      <c r="F98" s="86"/>
      <c r="G98" s="56"/>
      <c r="H98" s="84"/>
      <c r="I98" s="84"/>
      <c r="J98" s="57"/>
    </row>
    <row r="99" spans="1:10" ht="15" thickBot="1">
      <c r="A99" s="69"/>
      <c r="B99" s="69"/>
      <c r="C99" s="76"/>
      <c r="D99" s="76" t="s">
        <v>351</v>
      </c>
      <c r="E99" s="77"/>
      <c r="F99" s="69"/>
      <c r="G99" s="69"/>
      <c r="H99" s="78"/>
      <c r="I99" s="78"/>
      <c r="J99" s="78"/>
    </row>
    <row r="100" spans="1:10" ht="15" thickBot="1">
      <c r="A100" s="50" t="s">
        <v>236</v>
      </c>
      <c r="B100" s="79"/>
      <c r="C100" s="80" t="s">
        <v>237</v>
      </c>
      <c r="D100" s="80" t="s">
        <v>237</v>
      </c>
      <c r="E100" s="80" t="s">
        <v>291</v>
      </c>
      <c r="F100" s="80" t="s">
        <v>32</v>
      </c>
      <c r="G100" s="80" t="s">
        <v>33</v>
      </c>
      <c r="H100" s="80" t="s">
        <v>585</v>
      </c>
      <c r="I100" s="80" t="s">
        <v>604</v>
      </c>
      <c r="J100" s="81" t="s">
        <v>31</v>
      </c>
    </row>
    <row r="101" spans="1:10">
      <c r="A101" s="54" t="str">
        <f t="shared" ref="A101:A115" si="14">CONCATENATE(C101,E101,F101)</f>
        <v>0593112000</v>
      </c>
      <c r="B101" s="91" t="str">
        <f t="shared" ref="B101:B115" si="15">MID(F101,1,1)</f>
        <v>1</v>
      </c>
      <c r="C101" s="82" t="s">
        <v>352</v>
      </c>
      <c r="D101" s="86">
        <v>22</v>
      </c>
      <c r="E101" s="82" t="s">
        <v>353</v>
      </c>
      <c r="F101" s="82">
        <v>12000</v>
      </c>
      <c r="G101" s="83" t="s">
        <v>244</v>
      </c>
      <c r="H101" s="126">
        <v>46732.63</v>
      </c>
      <c r="I101" s="126">
        <v>47784.29</v>
      </c>
      <c r="J101" s="87">
        <f t="shared" ref="J101:J116" si="16">+(I101-H101)/H101</f>
        <v>2.2503762360474973E-2</v>
      </c>
    </row>
    <row r="102" spans="1:10">
      <c r="A102" s="54" t="str">
        <f t="shared" si="14"/>
        <v>0593112003</v>
      </c>
      <c r="B102" s="91" t="str">
        <f t="shared" si="15"/>
        <v>1</v>
      </c>
      <c r="C102" s="82" t="s">
        <v>352</v>
      </c>
      <c r="D102" s="86">
        <v>22</v>
      </c>
      <c r="E102" s="82" t="s">
        <v>353</v>
      </c>
      <c r="F102" s="82">
        <v>12003</v>
      </c>
      <c r="G102" s="83" t="s">
        <v>246</v>
      </c>
      <c r="H102" s="126">
        <v>31473.53</v>
      </c>
      <c r="I102" s="126">
        <v>32181.78</v>
      </c>
      <c r="J102" s="87">
        <f t="shared" si="16"/>
        <v>2.2503036678758311E-2</v>
      </c>
    </row>
    <row r="103" spans="1:10">
      <c r="A103" s="54" t="str">
        <f t="shared" si="14"/>
        <v>0593112006</v>
      </c>
      <c r="B103" s="91" t="str">
        <f t="shared" si="15"/>
        <v>1</v>
      </c>
      <c r="C103" s="82" t="s">
        <v>352</v>
      </c>
      <c r="D103" s="86">
        <v>22</v>
      </c>
      <c r="E103" s="82" t="s">
        <v>353</v>
      </c>
      <c r="F103" s="82">
        <v>12006</v>
      </c>
      <c r="G103" s="83" t="s">
        <v>248</v>
      </c>
      <c r="H103" s="126">
        <v>4906.88</v>
      </c>
      <c r="I103" s="126">
        <v>5744.5</v>
      </c>
      <c r="J103" s="87">
        <f t="shared" si="16"/>
        <v>0.17070317594887177</v>
      </c>
    </row>
    <row r="104" spans="1:10">
      <c r="A104" s="54" t="str">
        <f t="shared" si="14"/>
        <v>0593112100</v>
      </c>
      <c r="B104" s="91" t="str">
        <f t="shared" si="15"/>
        <v>1</v>
      </c>
      <c r="C104" s="82" t="s">
        <v>352</v>
      </c>
      <c r="D104" s="86">
        <v>22</v>
      </c>
      <c r="E104" s="82" t="s">
        <v>353</v>
      </c>
      <c r="F104" s="82">
        <v>12100</v>
      </c>
      <c r="G104" s="83" t="s">
        <v>249</v>
      </c>
      <c r="H104" s="126">
        <v>41408.14</v>
      </c>
      <c r="I104" s="126">
        <v>42340.34</v>
      </c>
      <c r="J104" s="87">
        <f t="shared" si="16"/>
        <v>2.2512481845356907E-2</v>
      </c>
    </row>
    <row r="105" spans="1:10">
      <c r="A105" s="54" t="str">
        <f t="shared" si="14"/>
        <v>0593112101</v>
      </c>
      <c r="B105" s="91" t="str">
        <f t="shared" si="15"/>
        <v>1</v>
      </c>
      <c r="C105" s="82" t="s">
        <v>352</v>
      </c>
      <c r="D105" s="86">
        <v>22</v>
      </c>
      <c r="E105" s="82" t="s">
        <v>353</v>
      </c>
      <c r="F105" s="82">
        <v>12101</v>
      </c>
      <c r="G105" s="83" t="s">
        <v>250</v>
      </c>
      <c r="H105" s="126">
        <v>87130.46</v>
      </c>
      <c r="I105" s="126">
        <v>89090.92</v>
      </c>
      <c r="J105" s="87">
        <f t="shared" si="16"/>
        <v>2.250028290909966E-2</v>
      </c>
    </row>
    <row r="106" spans="1:10">
      <c r="A106" s="54" t="str">
        <f t="shared" si="14"/>
        <v>0593116000</v>
      </c>
      <c r="B106" s="91" t="str">
        <f t="shared" si="15"/>
        <v>1</v>
      </c>
      <c r="C106" s="82" t="s">
        <v>352</v>
      </c>
      <c r="D106" s="86">
        <v>22</v>
      </c>
      <c r="E106" s="82" t="s">
        <v>353</v>
      </c>
      <c r="F106" s="82">
        <v>16000</v>
      </c>
      <c r="G106" s="83" t="s">
        <v>257</v>
      </c>
      <c r="H106" s="126">
        <v>58557.36</v>
      </c>
      <c r="I106" s="126">
        <v>61560.62</v>
      </c>
      <c r="J106" s="87">
        <f t="shared" si="16"/>
        <v>5.1287489736559194E-2</v>
      </c>
    </row>
    <row r="107" spans="1:10">
      <c r="A107" s="54" t="str">
        <f t="shared" si="14"/>
        <v>0593222708</v>
      </c>
      <c r="B107" s="54" t="str">
        <f t="shared" si="15"/>
        <v>2</v>
      </c>
      <c r="C107" s="82" t="s">
        <v>352</v>
      </c>
      <c r="D107" s="86">
        <v>22</v>
      </c>
      <c r="E107" s="82" t="s">
        <v>354</v>
      </c>
      <c r="F107" s="82">
        <v>22708</v>
      </c>
      <c r="G107" s="83" t="s">
        <v>355</v>
      </c>
      <c r="H107" s="126">
        <v>160000</v>
      </c>
      <c r="I107" s="126">
        <v>150000</v>
      </c>
      <c r="J107" s="87">
        <f t="shared" si="16"/>
        <v>-6.25E-2</v>
      </c>
    </row>
    <row r="108" spans="1:10">
      <c r="A108" s="54" t="str">
        <f t="shared" si="14"/>
        <v>0593122799</v>
      </c>
      <c r="B108" s="54" t="str">
        <f t="shared" si="15"/>
        <v>2</v>
      </c>
      <c r="C108" s="82" t="s">
        <v>352</v>
      </c>
      <c r="D108" s="86">
        <v>22</v>
      </c>
      <c r="E108" s="82" t="s">
        <v>353</v>
      </c>
      <c r="F108" s="82">
        <v>22799</v>
      </c>
      <c r="G108" s="83" t="s">
        <v>356</v>
      </c>
      <c r="H108" s="126">
        <v>0</v>
      </c>
      <c r="I108" s="126">
        <v>0</v>
      </c>
      <c r="J108" s="87">
        <v>0</v>
      </c>
    </row>
    <row r="109" spans="1:10">
      <c r="A109" s="54" t="str">
        <f t="shared" si="14"/>
        <v>0501131000</v>
      </c>
      <c r="B109" s="54" t="str">
        <f t="shared" si="15"/>
        <v>3</v>
      </c>
      <c r="C109" s="82" t="s">
        <v>352</v>
      </c>
      <c r="D109" s="86">
        <v>22</v>
      </c>
      <c r="E109" s="82" t="s">
        <v>357</v>
      </c>
      <c r="F109" s="82">
        <v>31000</v>
      </c>
      <c r="G109" s="83" t="s">
        <v>358</v>
      </c>
      <c r="H109" s="126">
        <v>38286.149999999994</v>
      </c>
      <c r="I109" s="126">
        <v>33600</v>
      </c>
      <c r="J109" s="87">
        <f t="shared" si="16"/>
        <v>-0.12239804733565519</v>
      </c>
    </row>
    <row r="110" spans="1:10">
      <c r="A110" s="54" t="str">
        <f t="shared" si="14"/>
        <v>0501131001</v>
      </c>
      <c r="B110" s="54" t="str">
        <f t="shared" si="15"/>
        <v>3</v>
      </c>
      <c r="C110" s="82" t="s">
        <v>352</v>
      </c>
      <c r="D110" s="86">
        <v>22</v>
      </c>
      <c r="E110" s="82" t="s">
        <v>357</v>
      </c>
      <c r="F110" s="82">
        <v>31001</v>
      </c>
      <c r="G110" s="83" t="s">
        <v>359</v>
      </c>
      <c r="H110" s="126">
        <v>1000</v>
      </c>
      <c r="I110" s="126">
        <v>1000</v>
      </c>
      <c r="J110" s="87">
        <f t="shared" si="16"/>
        <v>0</v>
      </c>
    </row>
    <row r="111" spans="1:10">
      <c r="A111" s="54" t="str">
        <f t="shared" si="14"/>
        <v>0593431100</v>
      </c>
      <c r="B111" s="54" t="str">
        <f t="shared" si="15"/>
        <v>3</v>
      </c>
      <c r="C111" s="82" t="s">
        <v>352</v>
      </c>
      <c r="D111" s="86">
        <v>22</v>
      </c>
      <c r="E111" s="82" t="s">
        <v>360</v>
      </c>
      <c r="F111" s="82">
        <v>31100</v>
      </c>
      <c r="G111" s="83" t="s">
        <v>361</v>
      </c>
      <c r="H111" s="126">
        <v>1000</v>
      </c>
      <c r="I111" s="126">
        <v>1000</v>
      </c>
      <c r="J111" s="87">
        <f t="shared" si="16"/>
        <v>0</v>
      </c>
    </row>
    <row r="112" spans="1:10">
      <c r="A112" s="54" t="str">
        <f t="shared" si="14"/>
        <v>0593435900</v>
      </c>
      <c r="B112" s="54" t="str">
        <f t="shared" si="15"/>
        <v>3</v>
      </c>
      <c r="C112" s="82" t="s">
        <v>352</v>
      </c>
      <c r="D112" s="86">
        <v>22</v>
      </c>
      <c r="E112" s="82" t="s">
        <v>360</v>
      </c>
      <c r="F112" s="82">
        <v>35900</v>
      </c>
      <c r="G112" s="83" t="s">
        <v>362</v>
      </c>
      <c r="H112" s="126">
        <v>4000</v>
      </c>
      <c r="I112" s="126">
        <v>4000</v>
      </c>
      <c r="J112" s="87">
        <f t="shared" si="16"/>
        <v>0</v>
      </c>
    </row>
    <row r="113" spans="1:10">
      <c r="A113" s="54" t="str">
        <f t="shared" si="14"/>
        <v>0523048500</v>
      </c>
      <c r="B113" s="54" t="str">
        <f t="shared" si="15"/>
        <v>4</v>
      </c>
      <c r="C113" s="86" t="s">
        <v>352</v>
      </c>
      <c r="D113" s="86">
        <v>22</v>
      </c>
      <c r="E113" s="86" t="s">
        <v>363</v>
      </c>
      <c r="F113" s="86">
        <v>48500</v>
      </c>
      <c r="G113" s="56" t="s">
        <v>364</v>
      </c>
      <c r="H113" s="126">
        <v>18000</v>
      </c>
      <c r="I113" s="126">
        <v>18000</v>
      </c>
      <c r="J113" s="87">
        <f t="shared" si="16"/>
        <v>0</v>
      </c>
    </row>
    <row r="114" spans="1:10">
      <c r="A114" s="54" t="str">
        <f t="shared" si="14"/>
        <v>0592950000</v>
      </c>
      <c r="B114" s="54" t="str">
        <f t="shared" si="15"/>
        <v>5</v>
      </c>
      <c r="C114" s="86" t="s">
        <v>352</v>
      </c>
      <c r="D114" s="86">
        <v>22</v>
      </c>
      <c r="E114" s="86" t="s">
        <v>365</v>
      </c>
      <c r="F114" s="86">
        <v>50000</v>
      </c>
      <c r="G114" s="56" t="s">
        <v>366</v>
      </c>
      <c r="H114" s="126">
        <v>435000</v>
      </c>
      <c r="I114" s="126">
        <v>223980.15</v>
      </c>
      <c r="J114" s="87">
        <f t="shared" si="16"/>
        <v>-0.4851031034482759</v>
      </c>
    </row>
    <row r="115" spans="1:10">
      <c r="A115" s="54" t="str">
        <f t="shared" si="14"/>
        <v>0501191301</v>
      </c>
      <c r="B115" s="54" t="str">
        <f t="shared" si="15"/>
        <v>9</v>
      </c>
      <c r="C115" s="86" t="s">
        <v>352</v>
      </c>
      <c r="D115" s="86">
        <v>22</v>
      </c>
      <c r="E115" s="86" t="s">
        <v>357</v>
      </c>
      <c r="F115" s="86">
        <v>91301</v>
      </c>
      <c r="G115" s="56" t="s">
        <v>367</v>
      </c>
      <c r="H115" s="126">
        <v>377894.64</v>
      </c>
      <c r="I115" s="126">
        <v>386000</v>
      </c>
      <c r="J115" s="87">
        <f t="shared" si="16"/>
        <v>2.1448729730593655E-2</v>
      </c>
    </row>
    <row r="116" spans="1:10">
      <c r="A116" s="88"/>
      <c r="B116" s="88"/>
      <c r="D116" s="88" t="s">
        <v>368</v>
      </c>
      <c r="E116" s="89"/>
      <c r="F116" s="89"/>
      <c r="G116" s="90"/>
      <c r="H116" s="121">
        <f>SUM(H101:H115)</f>
        <v>1305389.79</v>
      </c>
      <c r="I116" s="121">
        <f>SUM(I101:I115)</f>
        <v>1096282.6000000001</v>
      </c>
      <c r="J116" s="87">
        <f t="shared" si="16"/>
        <v>-0.16018754827245887</v>
      </c>
    </row>
    <row r="117" spans="1:10">
      <c r="A117" s="54"/>
      <c r="B117" s="54"/>
      <c r="C117" s="86"/>
      <c r="D117" s="86"/>
      <c r="E117" s="86"/>
      <c r="F117" s="86"/>
      <c r="G117" s="56"/>
      <c r="H117" s="84"/>
      <c r="I117" s="84"/>
      <c r="J117" s="57"/>
    </row>
    <row r="118" spans="1:10">
      <c r="A118" s="54"/>
      <c r="B118" s="54"/>
      <c r="C118" s="86"/>
      <c r="D118" s="86"/>
      <c r="E118" s="86"/>
      <c r="F118" s="86"/>
      <c r="G118" s="56"/>
      <c r="H118" s="84"/>
      <c r="I118" s="84"/>
      <c r="J118" s="57"/>
    </row>
    <row r="119" spans="1:10" ht="15" thickBot="1">
      <c r="A119" s="69"/>
      <c r="B119" s="69"/>
      <c r="D119" s="76" t="s">
        <v>561</v>
      </c>
      <c r="E119" s="77"/>
      <c r="F119" s="69"/>
      <c r="G119" s="69"/>
      <c r="H119" s="78"/>
      <c r="I119" s="78"/>
      <c r="J119" s="78"/>
    </row>
    <row r="120" spans="1:10" ht="15" thickBot="1">
      <c r="A120" s="50" t="s">
        <v>236</v>
      </c>
      <c r="B120" s="79"/>
      <c r="C120" s="80" t="s">
        <v>237</v>
      </c>
      <c r="D120" s="80" t="s">
        <v>237</v>
      </c>
      <c r="E120" s="80" t="s">
        <v>291</v>
      </c>
      <c r="F120" s="80" t="s">
        <v>32</v>
      </c>
      <c r="G120" s="80" t="s">
        <v>33</v>
      </c>
      <c r="H120" s="80" t="s">
        <v>585</v>
      </c>
      <c r="I120" s="80" t="s">
        <v>604</v>
      </c>
      <c r="J120" s="81" t="s">
        <v>31</v>
      </c>
    </row>
    <row r="121" spans="1:10" s="96" customFormat="1">
      <c r="A121" s="54" t="str">
        <f t="shared" ref="A121:A122" si="17">CONCATENATE(C121,E121,F121)</f>
        <v>2292013100</v>
      </c>
      <c r="B121" s="54" t="str">
        <f t="shared" ref="B121:B122" si="18">MID(F121,1,1)</f>
        <v>1</v>
      </c>
      <c r="C121" s="86">
        <v>22</v>
      </c>
      <c r="D121" s="86">
        <v>23</v>
      </c>
      <c r="E121" s="86" t="s">
        <v>243</v>
      </c>
      <c r="F121" s="86">
        <v>13100</v>
      </c>
      <c r="G121" s="83" t="s">
        <v>254</v>
      </c>
      <c r="H121" s="126">
        <v>29112.98</v>
      </c>
      <c r="I121" s="126">
        <v>29768.62</v>
      </c>
      <c r="J121" s="87">
        <f t="shared" ref="J121:J131" si="19">+(I121-H121)/H121</f>
        <v>2.2520538948606408E-2</v>
      </c>
    </row>
    <row r="122" spans="1:10" s="96" customFormat="1">
      <c r="A122" s="54" t="str">
        <f t="shared" si="17"/>
        <v>2292016000</v>
      </c>
      <c r="B122" s="54" t="str">
        <f t="shared" si="18"/>
        <v>1</v>
      </c>
      <c r="C122" s="146">
        <v>22</v>
      </c>
      <c r="D122" s="86">
        <v>23</v>
      </c>
      <c r="E122" s="146">
        <v>920</v>
      </c>
      <c r="F122" s="146">
        <v>16000</v>
      </c>
      <c r="G122" s="147" t="s">
        <v>257</v>
      </c>
      <c r="H122" s="126">
        <v>8845.7999999999993</v>
      </c>
      <c r="I122" s="126">
        <v>9347.35</v>
      </c>
      <c r="J122" s="87">
        <f t="shared" si="19"/>
        <v>5.6699224490718889E-2</v>
      </c>
    </row>
    <row r="123" spans="1:10">
      <c r="A123" s="54" t="str">
        <f t="shared" ref="A123:A130" si="20">CONCATENATE(C123,E123,F123)</f>
        <v>2292021600</v>
      </c>
      <c r="B123" s="54" t="str">
        <f t="shared" ref="B123:B130" si="21">MID(F123,1,1)</f>
        <v>2</v>
      </c>
      <c r="C123" s="82" t="s">
        <v>562</v>
      </c>
      <c r="D123" s="86">
        <v>23</v>
      </c>
      <c r="E123" s="82" t="s">
        <v>243</v>
      </c>
      <c r="F123" s="82">
        <v>21600</v>
      </c>
      <c r="G123" s="83" t="s">
        <v>563</v>
      </c>
      <c r="H123" s="126">
        <v>61538.32</v>
      </c>
      <c r="I123" s="126">
        <v>70000</v>
      </c>
      <c r="J123" s="87">
        <f t="shared" si="19"/>
        <v>0.1375026162560174</v>
      </c>
    </row>
    <row r="124" spans="1:10">
      <c r="A124" s="54" t="str">
        <f t="shared" si="20"/>
        <v>2292022002</v>
      </c>
      <c r="B124" s="54" t="str">
        <f t="shared" si="21"/>
        <v>2</v>
      </c>
      <c r="C124" s="82" t="s">
        <v>562</v>
      </c>
      <c r="D124" s="86">
        <v>23</v>
      </c>
      <c r="E124" s="82" t="s">
        <v>243</v>
      </c>
      <c r="F124" s="82">
        <v>22002</v>
      </c>
      <c r="G124" s="83" t="s">
        <v>564</v>
      </c>
      <c r="H124" s="126">
        <v>1500</v>
      </c>
      <c r="I124" s="126">
        <v>1500</v>
      </c>
      <c r="J124" s="87">
        <f t="shared" si="19"/>
        <v>0</v>
      </c>
    </row>
    <row r="125" spans="1:10">
      <c r="A125" s="54" t="str">
        <f t="shared" si="20"/>
        <v>2292022602</v>
      </c>
      <c r="B125" s="54" t="str">
        <f t="shared" si="21"/>
        <v>2</v>
      </c>
      <c r="C125" s="82" t="s">
        <v>562</v>
      </c>
      <c r="D125" s="86">
        <v>23</v>
      </c>
      <c r="E125" s="82" t="s">
        <v>243</v>
      </c>
      <c r="F125" s="82">
        <v>22602</v>
      </c>
      <c r="G125" s="83" t="s">
        <v>565</v>
      </c>
      <c r="H125" s="126">
        <v>1000</v>
      </c>
      <c r="I125" s="126">
        <v>1000</v>
      </c>
      <c r="J125" s="87">
        <f t="shared" si="19"/>
        <v>0</v>
      </c>
    </row>
    <row r="126" spans="1:10">
      <c r="A126" s="54" t="str">
        <f t="shared" si="20"/>
        <v>2292022799</v>
      </c>
      <c r="B126" s="54" t="str">
        <f t="shared" si="21"/>
        <v>2</v>
      </c>
      <c r="C126" s="82" t="s">
        <v>562</v>
      </c>
      <c r="D126" s="86">
        <v>23</v>
      </c>
      <c r="E126" s="82" t="s">
        <v>243</v>
      </c>
      <c r="F126" s="82">
        <v>22799</v>
      </c>
      <c r="G126" s="83" t="s">
        <v>566</v>
      </c>
      <c r="H126" s="126">
        <v>21000</v>
      </c>
      <c r="I126" s="126">
        <v>20000</v>
      </c>
      <c r="J126" s="87">
        <f t="shared" si="19"/>
        <v>-4.7619047619047616E-2</v>
      </c>
    </row>
    <row r="127" spans="1:10">
      <c r="A127" s="54" t="str">
        <f t="shared" si="20"/>
        <v>2292020300</v>
      </c>
      <c r="B127" s="54" t="str">
        <f t="shared" si="21"/>
        <v>2</v>
      </c>
      <c r="C127" s="86" t="s">
        <v>562</v>
      </c>
      <c r="D127" s="86">
        <v>23</v>
      </c>
      <c r="E127" s="86" t="s">
        <v>243</v>
      </c>
      <c r="F127" s="86">
        <v>20300</v>
      </c>
      <c r="G127" s="56" t="s">
        <v>567</v>
      </c>
      <c r="H127" s="126">
        <v>18000</v>
      </c>
      <c r="I127" s="126">
        <v>18000</v>
      </c>
      <c r="J127" s="87">
        <f t="shared" si="19"/>
        <v>0</v>
      </c>
    </row>
    <row r="128" spans="1:10">
      <c r="A128" s="54" t="str">
        <f t="shared" si="20"/>
        <v>2294346700</v>
      </c>
      <c r="B128" s="54" t="str">
        <f t="shared" si="21"/>
        <v>4</v>
      </c>
      <c r="C128" s="86" t="s">
        <v>562</v>
      </c>
      <c r="D128" s="86">
        <v>23</v>
      </c>
      <c r="E128" s="86" t="s">
        <v>284</v>
      </c>
      <c r="F128" s="86">
        <v>46700</v>
      </c>
      <c r="G128" s="56" t="s">
        <v>568</v>
      </c>
      <c r="H128" s="126">
        <v>1200</v>
      </c>
      <c r="I128" s="126">
        <v>1200</v>
      </c>
      <c r="J128" s="87">
        <f t="shared" si="19"/>
        <v>0</v>
      </c>
    </row>
    <row r="129" spans="1:10">
      <c r="A129" s="54" t="str">
        <f t="shared" si="20"/>
        <v>2292062600</v>
      </c>
      <c r="B129" s="54" t="str">
        <f t="shared" si="21"/>
        <v>6</v>
      </c>
      <c r="C129" s="86" t="s">
        <v>562</v>
      </c>
      <c r="D129" s="86">
        <v>23</v>
      </c>
      <c r="E129" s="86" t="s">
        <v>243</v>
      </c>
      <c r="F129" s="86">
        <v>62600</v>
      </c>
      <c r="G129" s="56" t="s">
        <v>569</v>
      </c>
      <c r="H129" s="126">
        <v>16000</v>
      </c>
      <c r="I129" s="126">
        <v>10000</v>
      </c>
      <c r="J129" s="87">
        <f t="shared" si="19"/>
        <v>-0.375</v>
      </c>
    </row>
    <row r="130" spans="1:10">
      <c r="A130" s="54" t="str">
        <f t="shared" si="20"/>
        <v>2292064000</v>
      </c>
      <c r="B130" s="54" t="str">
        <f t="shared" si="21"/>
        <v>6</v>
      </c>
      <c r="C130" s="86">
        <v>22</v>
      </c>
      <c r="D130" s="86">
        <v>23</v>
      </c>
      <c r="E130" s="86" t="s">
        <v>243</v>
      </c>
      <c r="F130" s="86">
        <v>64000</v>
      </c>
      <c r="G130" s="56" t="s">
        <v>570</v>
      </c>
      <c r="H130" s="126">
        <v>17000</v>
      </c>
      <c r="I130" s="126">
        <v>17000</v>
      </c>
      <c r="J130" s="87">
        <f t="shared" si="19"/>
        <v>0</v>
      </c>
    </row>
    <row r="131" spans="1:10">
      <c r="A131" s="88"/>
      <c r="B131" s="88"/>
      <c r="D131" s="88" t="s">
        <v>571</v>
      </c>
      <c r="E131" s="89"/>
      <c r="F131" s="89"/>
      <c r="G131" s="90"/>
      <c r="H131" s="121">
        <f>SUM(H121:H130)</f>
        <v>175197.1</v>
      </c>
      <c r="I131" s="121">
        <f>SUM(I121:I130)</f>
        <v>177815.97</v>
      </c>
      <c r="J131" s="87">
        <f t="shared" si="19"/>
        <v>1.4948135557038302E-2</v>
      </c>
    </row>
    <row r="132" spans="1:10">
      <c r="A132" s="52"/>
      <c r="B132" s="52"/>
      <c r="C132" s="110"/>
      <c r="D132" s="110"/>
      <c r="E132" s="110"/>
      <c r="F132" s="110"/>
      <c r="G132" s="111"/>
      <c r="H132" s="33"/>
      <c r="I132" s="33"/>
      <c r="J132" s="116"/>
    </row>
    <row r="133" spans="1:10">
      <c r="A133" s="88"/>
      <c r="B133" s="88"/>
      <c r="C133" s="108"/>
      <c r="D133" s="108"/>
      <c r="E133" s="110"/>
      <c r="F133" s="110"/>
      <c r="G133" s="111"/>
      <c r="H133" s="154"/>
      <c r="I133" s="154"/>
      <c r="J133" s="103"/>
    </row>
    <row r="134" spans="1:10" ht="15" thickBot="1">
      <c r="A134" s="69"/>
      <c r="B134" s="69"/>
      <c r="D134" s="76" t="s">
        <v>615</v>
      </c>
      <c r="E134" s="77"/>
      <c r="F134" s="69"/>
      <c r="G134" s="69"/>
      <c r="H134" s="78"/>
      <c r="I134" s="78"/>
      <c r="J134" s="78"/>
    </row>
    <row r="135" spans="1:10" ht="15" thickBot="1">
      <c r="A135" s="50" t="s">
        <v>236</v>
      </c>
      <c r="B135" s="79"/>
      <c r="C135" s="80" t="s">
        <v>237</v>
      </c>
      <c r="D135" s="80" t="s">
        <v>237</v>
      </c>
      <c r="E135" s="80" t="s">
        <v>291</v>
      </c>
      <c r="F135" s="80" t="s">
        <v>32</v>
      </c>
      <c r="G135" s="80" t="s">
        <v>33</v>
      </c>
      <c r="H135" s="80" t="s">
        <v>585</v>
      </c>
      <c r="I135" s="80" t="s">
        <v>604</v>
      </c>
      <c r="J135" s="81" t="s">
        <v>31</v>
      </c>
    </row>
    <row r="136" spans="1:10">
      <c r="A136" s="54" t="str">
        <f t="shared" ref="A136:A159" si="22">CONCATENATE(C136,E136,F136)</f>
        <v>0213012003</v>
      </c>
      <c r="B136" s="91" t="str">
        <f t="shared" ref="B136:B159" si="23">MID(F136,1,1)</f>
        <v>1</v>
      </c>
      <c r="C136" s="82" t="s">
        <v>292</v>
      </c>
      <c r="D136" s="86">
        <v>24</v>
      </c>
      <c r="E136" s="82" t="s">
        <v>293</v>
      </c>
      <c r="F136" s="82">
        <v>12003</v>
      </c>
      <c r="G136" s="83" t="s">
        <v>246</v>
      </c>
      <c r="H136" s="126">
        <v>220314.72</v>
      </c>
      <c r="I136" s="126">
        <v>225272.43</v>
      </c>
      <c r="J136" s="87">
        <f t="shared" ref="J136:J160" si="24">+(I136-H136)/H136</f>
        <v>2.2502854098899936E-2</v>
      </c>
    </row>
    <row r="137" spans="1:10">
      <c r="A137" s="54" t="str">
        <f t="shared" si="22"/>
        <v>0213012004</v>
      </c>
      <c r="B137" s="91" t="str">
        <f t="shared" si="23"/>
        <v>1</v>
      </c>
      <c r="C137" s="82" t="s">
        <v>292</v>
      </c>
      <c r="D137" s="86">
        <v>24</v>
      </c>
      <c r="E137" s="82" t="s">
        <v>293</v>
      </c>
      <c r="F137" s="82">
        <v>12004</v>
      </c>
      <c r="G137" s="83" t="s">
        <v>247</v>
      </c>
      <c r="H137" s="126">
        <v>0</v>
      </c>
      <c r="I137" s="126">
        <v>0</v>
      </c>
      <c r="J137" s="87">
        <v>0</v>
      </c>
    </row>
    <row r="138" spans="1:10">
      <c r="A138" s="54" t="str">
        <f t="shared" si="22"/>
        <v>0213012006</v>
      </c>
      <c r="B138" s="91" t="str">
        <f t="shared" si="23"/>
        <v>1</v>
      </c>
      <c r="C138" s="82" t="s">
        <v>292</v>
      </c>
      <c r="D138" s="86">
        <v>24</v>
      </c>
      <c r="E138" s="82" t="s">
        <v>293</v>
      </c>
      <c r="F138" s="82">
        <v>12006</v>
      </c>
      <c r="G138" s="130" t="s">
        <v>248</v>
      </c>
      <c r="H138" s="126">
        <v>36813.599999999999</v>
      </c>
      <c r="I138" s="126">
        <v>29540.080000000002</v>
      </c>
      <c r="J138" s="168">
        <f t="shared" si="24"/>
        <v>-0.19757698241954053</v>
      </c>
    </row>
    <row r="139" spans="1:10">
      <c r="A139" s="54" t="str">
        <f t="shared" si="22"/>
        <v>0213012100</v>
      </c>
      <c r="B139" s="91" t="str">
        <f t="shared" si="23"/>
        <v>1</v>
      </c>
      <c r="C139" s="82" t="s">
        <v>292</v>
      </c>
      <c r="D139" s="86">
        <v>24</v>
      </c>
      <c r="E139" s="82" t="s">
        <v>293</v>
      </c>
      <c r="F139" s="82">
        <v>12100</v>
      </c>
      <c r="G139" s="130" t="s">
        <v>249</v>
      </c>
      <c r="H139" s="126">
        <v>102889.35</v>
      </c>
      <c r="I139" s="126">
        <v>117489.41</v>
      </c>
      <c r="J139" s="168">
        <f t="shared" si="24"/>
        <v>0.14190059515392017</v>
      </c>
    </row>
    <row r="140" spans="1:10">
      <c r="A140" s="54" t="str">
        <f t="shared" si="22"/>
        <v>0213012101</v>
      </c>
      <c r="B140" s="91" t="str">
        <f t="shared" si="23"/>
        <v>1</v>
      </c>
      <c r="C140" s="82" t="s">
        <v>292</v>
      </c>
      <c r="D140" s="86">
        <v>24</v>
      </c>
      <c r="E140" s="82" t="s">
        <v>293</v>
      </c>
      <c r="F140" s="82">
        <v>12101</v>
      </c>
      <c r="G140" s="130" t="s">
        <v>250</v>
      </c>
      <c r="H140" s="126">
        <v>368315.18</v>
      </c>
      <c r="I140" s="126">
        <v>448817.4</v>
      </c>
      <c r="J140" s="168">
        <f t="shared" si="24"/>
        <v>0.21856883552831038</v>
      </c>
    </row>
    <row r="141" spans="1:10">
      <c r="A141" s="54" t="str">
        <f t="shared" si="22"/>
        <v>0213013000</v>
      </c>
      <c r="B141" s="91" t="str">
        <f t="shared" si="23"/>
        <v>1</v>
      </c>
      <c r="C141" s="82" t="s">
        <v>292</v>
      </c>
      <c r="D141" s="86">
        <v>24</v>
      </c>
      <c r="E141" s="82" t="s">
        <v>293</v>
      </c>
      <c r="F141" s="82">
        <v>13000</v>
      </c>
      <c r="G141" s="130" t="s">
        <v>252</v>
      </c>
      <c r="H141" s="126">
        <v>22696.79</v>
      </c>
      <c r="I141" s="126">
        <v>23323.85</v>
      </c>
      <c r="J141" s="168">
        <f t="shared" si="24"/>
        <v>2.762769537013814E-2</v>
      </c>
    </row>
    <row r="142" spans="1:10">
      <c r="A142" s="54" t="str">
        <f t="shared" si="22"/>
        <v>0213015100</v>
      </c>
      <c r="B142" s="91" t="str">
        <f t="shared" si="23"/>
        <v>1</v>
      </c>
      <c r="C142" s="82" t="s">
        <v>292</v>
      </c>
      <c r="D142" s="86">
        <v>24</v>
      </c>
      <c r="E142" s="82" t="s">
        <v>293</v>
      </c>
      <c r="F142" s="82">
        <v>15100</v>
      </c>
      <c r="G142" s="130" t="s">
        <v>256</v>
      </c>
      <c r="H142" s="126">
        <v>5000</v>
      </c>
      <c r="I142" s="126">
        <v>45000</v>
      </c>
      <c r="J142" s="168">
        <f t="shared" si="24"/>
        <v>8</v>
      </c>
    </row>
    <row r="143" spans="1:10">
      <c r="A143" s="54" t="str">
        <f t="shared" si="22"/>
        <v>0213016000</v>
      </c>
      <c r="B143" s="91" t="str">
        <f t="shared" si="23"/>
        <v>1</v>
      </c>
      <c r="C143" s="82" t="s">
        <v>292</v>
      </c>
      <c r="D143" s="86">
        <v>24</v>
      </c>
      <c r="E143" s="82" t="s">
        <v>293</v>
      </c>
      <c r="F143" s="82">
        <v>16000</v>
      </c>
      <c r="G143" s="130" t="s">
        <v>257</v>
      </c>
      <c r="H143" s="126">
        <v>214171.59</v>
      </c>
      <c r="I143" s="126">
        <v>301973.33</v>
      </c>
      <c r="J143" s="168">
        <f t="shared" si="24"/>
        <v>0.40995978971814151</v>
      </c>
    </row>
    <row r="144" spans="1:10">
      <c r="A144" s="54" t="str">
        <f t="shared" si="22"/>
        <v>0213520300</v>
      </c>
      <c r="B144" s="54" t="str">
        <f t="shared" si="23"/>
        <v>2</v>
      </c>
      <c r="C144" s="82" t="s">
        <v>292</v>
      </c>
      <c r="D144" s="86">
        <v>24</v>
      </c>
      <c r="E144" s="82" t="s">
        <v>294</v>
      </c>
      <c r="F144" s="82">
        <v>20300</v>
      </c>
      <c r="G144" s="130" t="s">
        <v>295</v>
      </c>
      <c r="H144" s="126">
        <v>8900</v>
      </c>
      <c r="I144" s="126">
        <v>8900</v>
      </c>
      <c r="J144" s="168">
        <f t="shared" si="24"/>
        <v>0</v>
      </c>
    </row>
    <row r="145" spans="1:10">
      <c r="A145" s="54" t="str">
        <f t="shared" si="22"/>
        <v>0213020400</v>
      </c>
      <c r="B145" s="54" t="str">
        <f t="shared" si="23"/>
        <v>2</v>
      </c>
      <c r="C145" s="82" t="s">
        <v>292</v>
      </c>
      <c r="D145" s="86">
        <v>24</v>
      </c>
      <c r="E145" s="82" t="s">
        <v>293</v>
      </c>
      <c r="F145" s="82">
        <v>20400</v>
      </c>
      <c r="G145" s="130" t="s">
        <v>264</v>
      </c>
      <c r="H145" s="126">
        <v>27500</v>
      </c>
      <c r="I145" s="126">
        <v>27500</v>
      </c>
      <c r="J145" s="168">
        <f t="shared" si="24"/>
        <v>0</v>
      </c>
    </row>
    <row r="146" spans="1:10">
      <c r="A146" s="54" t="str">
        <f t="shared" si="22"/>
        <v>0213021400</v>
      </c>
      <c r="B146" s="54" t="str">
        <f t="shared" si="23"/>
        <v>2</v>
      </c>
      <c r="C146" s="82" t="s">
        <v>292</v>
      </c>
      <c r="D146" s="86">
        <v>24</v>
      </c>
      <c r="E146" s="82" t="s">
        <v>293</v>
      </c>
      <c r="F146" s="82">
        <v>21400</v>
      </c>
      <c r="G146" s="130" t="s">
        <v>296</v>
      </c>
      <c r="H146" s="126">
        <v>2000</v>
      </c>
      <c r="I146" s="126">
        <v>2000</v>
      </c>
      <c r="J146" s="168">
        <f t="shared" si="24"/>
        <v>0</v>
      </c>
    </row>
    <row r="147" spans="1:10">
      <c r="A147" s="54" t="str">
        <f t="shared" si="22"/>
        <v>0213022001</v>
      </c>
      <c r="B147" s="54" t="str">
        <f t="shared" si="23"/>
        <v>2</v>
      </c>
      <c r="C147" s="82" t="s">
        <v>292</v>
      </c>
      <c r="D147" s="86">
        <v>24</v>
      </c>
      <c r="E147" s="82" t="s">
        <v>293</v>
      </c>
      <c r="F147" s="82">
        <v>22001</v>
      </c>
      <c r="G147" s="130" t="s">
        <v>297</v>
      </c>
      <c r="H147" s="126">
        <v>0</v>
      </c>
      <c r="I147" s="126">
        <v>0</v>
      </c>
      <c r="J147" s="168">
        <v>0</v>
      </c>
    </row>
    <row r="148" spans="1:10">
      <c r="A148" s="54" t="str">
        <f t="shared" si="22"/>
        <v>0213022104</v>
      </c>
      <c r="B148" s="54" t="str">
        <f t="shared" si="23"/>
        <v>2</v>
      </c>
      <c r="C148" s="82" t="s">
        <v>292</v>
      </c>
      <c r="D148" s="86">
        <v>24</v>
      </c>
      <c r="E148" s="82" t="s">
        <v>293</v>
      </c>
      <c r="F148" s="82">
        <v>22104</v>
      </c>
      <c r="G148" s="130" t="s">
        <v>298</v>
      </c>
      <c r="H148" s="126">
        <v>10000</v>
      </c>
      <c r="I148" s="126">
        <v>10000</v>
      </c>
      <c r="J148" s="168">
        <f t="shared" si="24"/>
        <v>0</v>
      </c>
    </row>
    <row r="149" spans="1:10">
      <c r="A149" s="54" t="str">
        <f t="shared" si="22"/>
        <v>0213022111</v>
      </c>
      <c r="B149" s="54" t="str">
        <f t="shared" si="23"/>
        <v>2</v>
      </c>
      <c r="C149" s="82" t="s">
        <v>292</v>
      </c>
      <c r="D149" s="86">
        <v>24</v>
      </c>
      <c r="E149" s="82" t="s">
        <v>293</v>
      </c>
      <c r="F149" s="82">
        <v>22111</v>
      </c>
      <c r="G149" s="130" t="s">
        <v>299</v>
      </c>
      <c r="H149" s="126">
        <v>3000</v>
      </c>
      <c r="I149" s="126">
        <v>3000</v>
      </c>
      <c r="J149" s="168">
        <f t="shared" si="24"/>
        <v>0</v>
      </c>
    </row>
    <row r="150" spans="1:10">
      <c r="A150" s="54" t="str">
        <f t="shared" si="22"/>
        <v>0213022199</v>
      </c>
      <c r="B150" s="54" t="str">
        <f t="shared" si="23"/>
        <v>2</v>
      </c>
      <c r="C150" s="82" t="s">
        <v>292</v>
      </c>
      <c r="D150" s="86">
        <v>24</v>
      </c>
      <c r="E150" s="82" t="s">
        <v>293</v>
      </c>
      <c r="F150" s="82">
        <v>22199</v>
      </c>
      <c r="G150" s="130" t="s">
        <v>300</v>
      </c>
      <c r="H150" s="126">
        <v>1400</v>
      </c>
      <c r="I150" s="126">
        <v>800</v>
      </c>
      <c r="J150" s="168">
        <f t="shared" si="24"/>
        <v>-0.42857142857142855</v>
      </c>
    </row>
    <row r="151" spans="1:10">
      <c r="A151" s="54" t="str">
        <f t="shared" si="22"/>
        <v>0213022203</v>
      </c>
      <c r="B151" s="54" t="str">
        <f t="shared" si="23"/>
        <v>2</v>
      </c>
      <c r="C151" s="82" t="s">
        <v>292</v>
      </c>
      <c r="D151" s="86">
        <v>24</v>
      </c>
      <c r="E151" s="82" t="s">
        <v>293</v>
      </c>
      <c r="F151" s="82">
        <v>22203</v>
      </c>
      <c r="G151" s="130" t="s">
        <v>301</v>
      </c>
      <c r="H151" s="126">
        <v>9000</v>
      </c>
      <c r="I151" s="126">
        <v>9000</v>
      </c>
      <c r="J151" s="168">
        <f t="shared" si="24"/>
        <v>0</v>
      </c>
    </row>
    <row r="152" spans="1:10">
      <c r="A152" s="54" t="str">
        <f t="shared" si="22"/>
        <v>0213322604</v>
      </c>
      <c r="B152" s="54" t="str">
        <f t="shared" si="23"/>
        <v>2</v>
      </c>
      <c r="C152" s="82" t="s">
        <v>292</v>
      </c>
      <c r="D152" s="86">
        <v>24</v>
      </c>
      <c r="E152" s="82">
        <v>133</v>
      </c>
      <c r="F152" s="82">
        <v>22604</v>
      </c>
      <c r="G152" s="130" t="s">
        <v>302</v>
      </c>
      <c r="H152" s="126">
        <v>1000</v>
      </c>
      <c r="I152" s="126">
        <v>1000</v>
      </c>
      <c r="J152" s="168">
        <f t="shared" si="24"/>
        <v>0</v>
      </c>
    </row>
    <row r="153" spans="1:10">
      <c r="A153" s="54" t="str">
        <f t="shared" si="22"/>
        <v>0213022699</v>
      </c>
      <c r="B153" s="54" t="str">
        <f t="shared" si="23"/>
        <v>2</v>
      </c>
      <c r="C153" s="82" t="s">
        <v>292</v>
      </c>
      <c r="D153" s="86">
        <v>24</v>
      </c>
      <c r="E153" s="82" t="s">
        <v>293</v>
      </c>
      <c r="F153" s="82">
        <v>22699</v>
      </c>
      <c r="G153" s="130" t="s">
        <v>303</v>
      </c>
      <c r="H153" s="126">
        <v>3000</v>
      </c>
      <c r="I153" s="126">
        <v>3000</v>
      </c>
      <c r="J153" s="168">
        <f t="shared" si="24"/>
        <v>0</v>
      </c>
    </row>
    <row r="154" spans="1:10">
      <c r="A154" s="54" t="str">
        <f>CONCATENATE(C154,E154,F154)</f>
        <v>0213222701</v>
      </c>
      <c r="B154" s="54" t="str">
        <f>MID(F154,1,1)</f>
        <v>2</v>
      </c>
      <c r="C154" s="141" t="s">
        <v>292</v>
      </c>
      <c r="D154" s="86">
        <v>24</v>
      </c>
      <c r="E154" s="141" t="s">
        <v>304</v>
      </c>
      <c r="F154" s="141">
        <v>22701</v>
      </c>
      <c r="G154" s="130" t="s">
        <v>305</v>
      </c>
      <c r="H154" s="143" t="s">
        <v>120</v>
      </c>
      <c r="I154" s="143">
        <v>15000</v>
      </c>
      <c r="J154" s="168" t="s">
        <v>120</v>
      </c>
    </row>
    <row r="155" spans="1:10">
      <c r="A155" s="54" t="str">
        <f t="shared" si="22"/>
        <v>0213322704</v>
      </c>
      <c r="B155" s="54" t="str">
        <f t="shared" si="23"/>
        <v>2</v>
      </c>
      <c r="C155" s="82" t="s">
        <v>292</v>
      </c>
      <c r="D155" s="86">
        <v>24</v>
      </c>
      <c r="E155" s="82" t="s">
        <v>306</v>
      </c>
      <c r="F155" s="82">
        <v>22704</v>
      </c>
      <c r="G155" s="130" t="s">
        <v>307</v>
      </c>
      <c r="H155" s="126">
        <v>3000</v>
      </c>
      <c r="I155" s="126">
        <v>3000</v>
      </c>
      <c r="J155" s="168">
        <f t="shared" si="24"/>
        <v>0</v>
      </c>
    </row>
    <row r="156" spans="1:10">
      <c r="A156" s="54" t="str">
        <f t="shared" si="22"/>
        <v>0213322799</v>
      </c>
      <c r="B156" s="54" t="str">
        <f t="shared" si="23"/>
        <v>2</v>
      </c>
      <c r="C156" s="82" t="s">
        <v>292</v>
      </c>
      <c r="D156" s="86">
        <v>24</v>
      </c>
      <c r="E156" s="82" t="s">
        <v>306</v>
      </c>
      <c r="F156" s="82">
        <v>22799</v>
      </c>
      <c r="G156" s="130" t="s">
        <v>308</v>
      </c>
      <c r="H156" s="126">
        <v>1000</v>
      </c>
      <c r="I156" s="126">
        <v>1000</v>
      </c>
      <c r="J156" s="168">
        <f t="shared" si="24"/>
        <v>0</v>
      </c>
    </row>
    <row r="157" spans="1:10">
      <c r="A157" s="54" t="str">
        <f t="shared" si="22"/>
        <v>0213546500</v>
      </c>
      <c r="B157" s="54" t="str">
        <f t="shared" si="23"/>
        <v>4</v>
      </c>
      <c r="C157" s="82" t="s">
        <v>292</v>
      </c>
      <c r="D157" s="86">
        <v>24</v>
      </c>
      <c r="E157" s="82" t="s">
        <v>294</v>
      </c>
      <c r="F157" s="82">
        <v>46500</v>
      </c>
      <c r="G157" s="130" t="s">
        <v>309</v>
      </c>
      <c r="H157" s="126">
        <v>1500</v>
      </c>
      <c r="I157" s="126">
        <v>1500</v>
      </c>
      <c r="J157" s="168">
        <f t="shared" si="24"/>
        <v>0</v>
      </c>
    </row>
    <row r="158" spans="1:10">
      <c r="A158" s="54" t="str">
        <f t="shared" si="22"/>
        <v>0213062400</v>
      </c>
      <c r="B158" s="54" t="str">
        <f t="shared" si="23"/>
        <v>6</v>
      </c>
      <c r="C158" s="82" t="s">
        <v>292</v>
      </c>
      <c r="D158" s="86">
        <v>24</v>
      </c>
      <c r="E158" s="82">
        <v>130</v>
      </c>
      <c r="F158" s="82">
        <v>62400</v>
      </c>
      <c r="G158" s="83" t="s">
        <v>310</v>
      </c>
      <c r="H158" s="126">
        <v>0</v>
      </c>
      <c r="I158" s="126">
        <v>0</v>
      </c>
      <c r="J158" s="87">
        <v>0</v>
      </c>
    </row>
    <row r="159" spans="1:10">
      <c r="A159" s="54" t="str">
        <f t="shared" si="22"/>
        <v>0213062300</v>
      </c>
      <c r="B159" s="54" t="str">
        <f t="shared" si="23"/>
        <v>6</v>
      </c>
      <c r="C159" s="86" t="s">
        <v>292</v>
      </c>
      <c r="D159" s="86">
        <v>24</v>
      </c>
      <c r="E159" s="86">
        <v>130</v>
      </c>
      <c r="F159" s="86">
        <v>62300</v>
      </c>
      <c r="G159" s="56" t="s">
        <v>311</v>
      </c>
      <c r="H159" s="126">
        <v>5000</v>
      </c>
      <c r="I159" s="126">
        <v>5000</v>
      </c>
      <c r="J159" s="87">
        <f t="shared" si="24"/>
        <v>0</v>
      </c>
    </row>
    <row r="160" spans="1:10">
      <c r="A160" s="88"/>
      <c r="B160" s="88"/>
      <c r="D160" s="88" t="s">
        <v>312</v>
      </c>
      <c r="E160" s="89"/>
      <c r="F160" s="89"/>
      <c r="G160" s="90"/>
      <c r="H160" s="121">
        <f>SUM(H136:H159)</f>
        <v>1046501.2300000001</v>
      </c>
      <c r="I160" s="121">
        <f>SUM(I136:I159)</f>
        <v>1282116.5</v>
      </c>
      <c r="J160" s="87">
        <f t="shared" si="24"/>
        <v>0.22514571722003601</v>
      </c>
    </row>
    <row r="161" spans="1:10">
      <c r="A161" s="92"/>
      <c r="B161" s="92"/>
      <c r="C161" s="93"/>
      <c r="D161" s="93"/>
      <c r="E161" s="93"/>
      <c r="F161" s="94"/>
      <c r="G161" s="95"/>
      <c r="H161" s="84"/>
      <c r="I161" s="84"/>
      <c r="J161" s="57"/>
    </row>
    <row r="162" spans="1:10">
      <c r="A162" s="92"/>
      <c r="B162" s="92"/>
      <c r="C162" s="93"/>
      <c r="D162" s="93"/>
      <c r="E162" s="93"/>
      <c r="F162" s="94"/>
      <c r="G162" s="95"/>
      <c r="H162" s="84"/>
      <c r="I162" s="84"/>
      <c r="J162" s="57"/>
    </row>
    <row r="163" spans="1:10" ht="15" thickBot="1">
      <c r="A163" s="69"/>
      <c r="B163" s="69"/>
      <c r="D163" s="76" t="s">
        <v>425</v>
      </c>
      <c r="E163" s="77"/>
      <c r="F163" s="69"/>
      <c r="G163" s="69"/>
      <c r="H163" s="78"/>
      <c r="I163" s="78"/>
      <c r="J163" s="78"/>
    </row>
    <row r="164" spans="1:10" ht="15" thickBot="1">
      <c r="A164" s="50" t="s">
        <v>236</v>
      </c>
      <c r="B164" s="79"/>
      <c r="C164" s="80" t="s">
        <v>237</v>
      </c>
      <c r="D164" s="80" t="s">
        <v>237</v>
      </c>
      <c r="E164" s="80" t="s">
        <v>291</v>
      </c>
      <c r="F164" s="80" t="s">
        <v>32</v>
      </c>
      <c r="G164" s="80" t="s">
        <v>33</v>
      </c>
      <c r="H164" s="80" t="s">
        <v>585</v>
      </c>
      <c r="I164" s="80" t="s">
        <v>604</v>
      </c>
      <c r="J164" s="81" t="s">
        <v>31</v>
      </c>
    </row>
    <row r="165" spans="1:10">
      <c r="A165" s="54" t="str">
        <f t="shared" ref="A165:A182" si="25">CONCATENATE(C165,E165,F165)</f>
        <v>0933013000</v>
      </c>
      <c r="B165" s="91" t="str">
        <f t="shared" ref="B165:B182" si="26">MID(F165,1,1)</f>
        <v>1</v>
      </c>
      <c r="C165" s="82" t="s">
        <v>426</v>
      </c>
      <c r="D165" s="86">
        <v>31</v>
      </c>
      <c r="E165" s="82" t="s">
        <v>427</v>
      </c>
      <c r="F165" s="82">
        <v>13000</v>
      </c>
      <c r="G165" s="83" t="s">
        <v>252</v>
      </c>
      <c r="H165" s="126">
        <v>98426.41</v>
      </c>
      <c r="I165" s="126">
        <v>100671.46</v>
      </c>
      <c r="J165" s="87">
        <f t="shared" ref="J165:J183" si="27">+(I165-H165)/H165</f>
        <v>2.280942686012832E-2</v>
      </c>
    </row>
    <row r="166" spans="1:10">
      <c r="A166" s="54" t="str">
        <f t="shared" si="25"/>
        <v>0933013100</v>
      </c>
      <c r="B166" s="91" t="str">
        <f t="shared" si="26"/>
        <v>1</v>
      </c>
      <c r="C166" s="82" t="s">
        <v>426</v>
      </c>
      <c r="D166" s="86">
        <v>31</v>
      </c>
      <c r="E166" s="82" t="s">
        <v>427</v>
      </c>
      <c r="F166" s="82">
        <v>13100</v>
      </c>
      <c r="G166" s="83" t="s">
        <v>254</v>
      </c>
      <c r="H166" s="126">
        <v>136348.20000000001</v>
      </c>
      <c r="I166" s="126">
        <v>140581.03</v>
      </c>
      <c r="J166" s="87">
        <f t="shared" si="27"/>
        <v>3.1044267544419264E-2</v>
      </c>
    </row>
    <row r="167" spans="1:10">
      <c r="A167" s="54" t="str">
        <f t="shared" si="25"/>
        <v>0933016000</v>
      </c>
      <c r="B167" s="91" t="str">
        <f t="shared" si="26"/>
        <v>1</v>
      </c>
      <c r="C167" s="82" t="s">
        <v>426</v>
      </c>
      <c r="D167" s="86">
        <v>31</v>
      </c>
      <c r="E167" s="82" t="s">
        <v>427</v>
      </c>
      <c r="F167" s="82">
        <v>16000</v>
      </c>
      <c r="G167" s="83" t="s">
        <v>257</v>
      </c>
      <c r="H167" s="126">
        <v>72677.7</v>
      </c>
      <c r="I167" s="126">
        <v>75389.460000000006</v>
      </c>
      <c r="J167" s="87">
        <f t="shared" si="27"/>
        <v>3.7312132882576218E-2</v>
      </c>
    </row>
    <row r="168" spans="1:10">
      <c r="A168" s="54" t="str">
        <f t="shared" si="25"/>
        <v>0933020900</v>
      </c>
      <c r="B168" s="54" t="str">
        <f t="shared" si="26"/>
        <v>2</v>
      </c>
      <c r="C168" s="82" t="s">
        <v>426</v>
      </c>
      <c r="D168" s="86">
        <v>31</v>
      </c>
      <c r="E168" s="82" t="s">
        <v>427</v>
      </c>
      <c r="F168" s="82">
        <v>20900</v>
      </c>
      <c r="G168" s="83" t="s">
        <v>428</v>
      </c>
      <c r="H168" s="126">
        <v>10000</v>
      </c>
      <c r="I168" s="126">
        <v>10000</v>
      </c>
      <c r="J168" s="87">
        <f t="shared" si="27"/>
        <v>0</v>
      </c>
    </row>
    <row r="169" spans="1:10">
      <c r="A169" s="54" t="str">
        <f t="shared" si="25"/>
        <v>0933022609</v>
      </c>
      <c r="B169" s="54" t="str">
        <f t="shared" si="26"/>
        <v>2</v>
      </c>
      <c r="C169" s="82" t="s">
        <v>426</v>
      </c>
      <c r="D169" s="86">
        <v>31</v>
      </c>
      <c r="E169" s="82" t="s">
        <v>427</v>
      </c>
      <c r="F169" s="82">
        <v>22609</v>
      </c>
      <c r="G169" s="83" t="s">
        <v>429</v>
      </c>
      <c r="H169" s="126">
        <v>15000</v>
      </c>
      <c r="I169" s="126">
        <v>15000</v>
      </c>
      <c r="J169" s="87">
        <f t="shared" si="27"/>
        <v>0</v>
      </c>
    </row>
    <row r="170" spans="1:10">
      <c r="A170" s="54" t="str">
        <f t="shared" si="25"/>
        <v>0933322799</v>
      </c>
      <c r="B170" s="54" t="str">
        <f t="shared" si="26"/>
        <v>2</v>
      </c>
      <c r="C170" s="82" t="s">
        <v>426</v>
      </c>
      <c r="D170" s="86">
        <v>31</v>
      </c>
      <c r="E170" s="82">
        <v>333</v>
      </c>
      <c r="F170" s="82">
        <v>22799</v>
      </c>
      <c r="G170" s="83" t="s">
        <v>620</v>
      </c>
      <c r="H170" s="126">
        <v>300000</v>
      </c>
      <c r="I170" s="126">
        <v>337000</v>
      </c>
      <c r="J170" s="87">
        <f t="shared" si="27"/>
        <v>0.12333333333333334</v>
      </c>
    </row>
    <row r="171" spans="1:10">
      <c r="A171" s="54" t="str">
        <f t="shared" si="25"/>
        <v>0933322609</v>
      </c>
      <c r="B171" s="54" t="str">
        <f t="shared" si="26"/>
        <v>2</v>
      </c>
      <c r="C171" s="82" t="s">
        <v>426</v>
      </c>
      <c r="D171" s="86">
        <v>31</v>
      </c>
      <c r="E171" s="82" t="s">
        <v>430</v>
      </c>
      <c r="F171" s="82">
        <v>22609</v>
      </c>
      <c r="G171" s="83" t="s">
        <v>431</v>
      </c>
      <c r="H171" s="126">
        <v>30000</v>
      </c>
      <c r="I171" s="126">
        <v>30000</v>
      </c>
      <c r="J171" s="87">
        <f t="shared" si="27"/>
        <v>0</v>
      </c>
    </row>
    <row r="172" spans="1:10">
      <c r="A172" s="54" t="str">
        <f t="shared" si="25"/>
        <v>0933422609</v>
      </c>
      <c r="B172" s="54" t="str">
        <f t="shared" si="26"/>
        <v>2</v>
      </c>
      <c r="C172" s="82" t="s">
        <v>426</v>
      </c>
      <c r="D172" s="86">
        <v>31</v>
      </c>
      <c r="E172" s="82" t="s">
        <v>432</v>
      </c>
      <c r="F172" s="82">
        <v>22609</v>
      </c>
      <c r="G172" s="83" t="s">
        <v>433</v>
      </c>
      <c r="H172" s="126">
        <v>6000</v>
      </c>
      <c r="I172" s="126">
        <v>6000</v>
      </c>
      <c r="J172" s="87">
        <f t="shared" si="27"/>
        <v>0</v>
      </c>
    </row>
    <row r="173" spans="1:10">
      <c r="A173" s="54" t="str">
        <f t="shared" si="25"/>
        <v>0933422799</v>
      </c>
      <c r="B173" s="54" t="str">
        <f t="shared" si="26"/>
        <v>2</v>
      </c>
      <c r="C173" s="82" t="s">
        <v>426</v>
      </c>
      <c r="D173" s="86">
        <v>31</v>
      </c>
      <c r="E173" s="82" t="s">
        <v>432</v>
      </c>
      <c r="F173" s="82">
        <v>22799</v>
      </c>
      <c r="G173" s="83" t="s">
        <v>580</v>
      </c>
      <c r="H173" s="126">
        <v>67000</v>
      </c>
      <c r="I173" s="126">
        <v>0</v>
      </c>
      <c r="J173" s="87">
        <f t="shared" si="27"/>
        <v>-1</v>
      </c>
    </row>
    <row r="174" spans="1:10">
      <c r="A174" s="54" t="str">
        <f t="shared" si="25"/>
        <v>0933422606</v>
      </c>
      <c r="B174" s="54" t="str">
        <f t="shared" si="26"/>
        <v>2</v>
      </c>
      <c r="C174" s="82" t="s">
        <v>426</v>
      </c>
      <c r="D174" s="86">
        <v>31</v>
      </c>
      <c r="E174" s="82" t="s">
        <v>432</v>
      </c>
      <c r="F174" s="82">
        <v>22606</v>
      </c>
      <c r="G174" s="83" t="s">
        <v>434</v>
      </c>
      <c r="H174" s="126">
        <v>135000</v>
      </c>
      <c r="I174" s="126">
        <v>135000</v>
      </c>
      <c r="J174" s="87">
        <f t="shared" si="27"/>
        <v>0</v>
      </c>
    </row>
    <row r="175" spans="1:10">
      <c r="A175" s="54" t="str">
        <f t="shared" si="25"/>
        <v>0933822609</v>
      </c>
      <c r="B175" s="54" t="str">
        <f t="shared" si="26"/>
        <v>2</v>
      </c>
      <c r="C175" s="86" t="s">
        <v>426</v>
      </c>
      <c r="D175" s="86">
        <v>31</v>
      </c>
      <c r="E175" s="86" t="s">
        <v>435</v>
      </c>
      <c r="F175" s="86">
        <v>22609</v>
      </c>
      <c r="G175" s="56" t="s">
        <v>436</v>
      </c>
      <c r="H175" s="126">
        <v>4500</v>
      </c>
      <c r="I175" s="126">
        <v>3500</v>
      </c>
      <c r="J175" s="87">
        <f t="shared" si="27"/>
        <v>-0.22222222222222221</v>
      </c>
    </row>
    <row r="176" spans="1:10">
      <c r="A176" s="54" t="str">
        <f t="shared" si="25"/>
        <v>09332122609</v>
      </c>
      <c r="B176" s="54" t="str">
        <f t="shared" si="26"/>
        <v>2</v>
      </c>
      <c r="C176" s="86" t="s">
        <v>426</v>
      </c>
      <c r="D176" s="86">
        <v>31</v>
      </c>
      <c r="E176" s="86" t="s">
        <v>437</v>
      </c>
      <c r="F176" s="86">
        <v>22609</v>
      </c>
      <c r="G176" s="56" t="s">
        <v>438</v>
      </c>
      <c r="H176" s="126">
        <v>16000</v>
      </c>
      <c r="I176" s="126">
        <v>16000</v>
      </c>
      <c r="J176" s="87">
        <f t="shared" si="27"/>
        <v>0</v>
      </c>
    </row>
    <row r="177" spans="1:10">
      <c r="A177" s="54" t="str">
        <f t="shared" si="25"/>
        <v>0933422699</v>
      </c>
      <c r="B177" s="54" t="str">
        <f t="shared" si="26"/>
        <v>2</v>
      </c>
      <c r="C177" s="86" t="s">
        <v>426</v>
      </c>
      <c r="D177" s="86">
        <v>31</v>
      </c>
      <c r="E177" s="86" t="s">
        <v>432</v>
      </c>
      <c r="F177" s="86">
        <v>22699</v>
      </c>
      <c r="G177" s="56" t="s">
        <v>439</v>
      </c>
      <c r="H177" s="126">
        <v>4000</v>
      </c>
      <c r="I177" s="126">
        <v>4000</v>
      </c>
      <c r="J177" s="87">
        <f t="shared" si="27"/>
        <v>0</v>
      </c>
    </row>
    <row r="178" spans="1:10">
      <c r="A178" s="54" t="str">
        <f t="shared" si="25"/>
        <v>0933022799</v>
      </c>
      <c r="B178" s="54" t="str">
        <f t="shared" si="26"/>
        <v>2</v>
      </c>
      <c r="C178" s="86" t="s">
        <v>426</v>
      </c>
      <c r="D178" s="86">
        <v>31</v>
      </c>
      <c r="E178" s="86" t="s">
        <v>427</v>
      </c>
      <c r="F178" s="86">
        <v>22799</v>
      </c>
      <c r="G178" s="83" t="s">
        <v>596</v>
      </c>
      <c r="H178" s="126">
        <v>35500</v>
      </c>
      <c r="I178" s="126">
        <v>35500</v>
      </c>
      <c r="J178" s="87">
        <f t="shared" si="27"/>
        <v>0</v>
      </c>
    </row>
    <row r="179" spans="1:10">
      <c r="A179" s="54" t="str">
        <f t="shared" si="25"/>
        <v>0933424000</v>
      </c>
      <c r="B179" s="54" t="str">
        <f t="shared" si="26"/>
        <v>2</v>
      </c>
      <c r="C179" s="86" t="s">
        <v>426</v>
      </c>
      <c r="D179" s="86">
        <v>31</v>
      </c>
      <c r="E179" s="86" t="s">
        <v>432</v>
      </c>
      <c r="F179" s="86">
        <v>24000</v>
      </c>
      <c r="G179" s="56" t="s">
        <v>440</v>
      </c>
      <c r="H179" s="126">
        <v>3000</v>
      </c>
      <c r="I179" s="126">
        <v>3000</v>
      </c>
      <c r="J179" s="87">
        <f t="shared" si="27"/>
        <v>0</v>
      </c>
    </row>
    <row r="180" spans="1:10" ht="14.25" customHeight="1">
      <c r="A180" s="54" t="str">
        <f t="shared" si="25"/>
        <v>0933448099</v>
      </c>
      <c r="B180" s="54" t="str">
        <f t="shared" si="26"/>
        <v>4</v>
      </c>
      <c r="C180" s="106" t="s">
        <v>426</v>
      </c>
      <c r="D180" s="86">
        <v>31</v>
      </c>
      <c r="E180" s="106" t="s">
        <v>432</v>
      </c>
      <c r="F180" s="86">
        <v>48099</v>
      </c>
      <c r="G180" s="56" t="s">
        <v>441</v>
      </c>
      <c r="H180" s="145">
        <v>3000</v>
      </c>
      <c r="I180" s="145">
        <v>0</v>
      </c>
      <c r="J180" s="87">
        <f t="shared" si="27"/>
        <v>-1</v>
      </c>
    </row>
    <row r="181" spans="1:10">
      <c r="A181" s="54" t="str">
        <f t="shared" si="25"/>
        <v>0933448100</v>
      </c>
      <c r="B181" s="54" t="str">
        <f t="shared" si="26"/>
        <v>4</v>
      </c>
      <c r="C181" s="86" t="s">
        <v>426</v>
      </c>
      <c r="D181" s="86">
        <v>31</v>
      </c>
      <c r="E181" s="86" t="s">
        <v>432</v>
      </c>
      <c r="F181" s="86">
        <v>48100</v>
      </c>
      <c r="G181" s="56" t="s">
        <v>442</v>
      </c>
      <c r="H181" s="126">
        <v>2000</v>
      </c>
      <c r="I181" s="126">
        <v>2000</v>
      </c>
      <c r="J181" s="87">
        <f t="shared" si="27"/>
        <v>0</v>
      </c>
    </row>
    <row r="182" spans="1:10">
      <c r="A182" s="54" t="str">
        <f t="shared" si="25"/>
        <v>0933062500</v>
      </c>
      <c r="B182" s="54" t="str">
        <f t="shared" si="26"/>
        <v>6</v>
      </c>
      <c r="C182" s="86" t="s">
        <v>426</v>
      </c>
      <c r="D182" s="86">
        <v>31</v>
      </c>
      <c r="E182" s="86" t="s">
        <v>427</v>
      </c>
      <c r="F182" s="86">
        <v>62500</v>
      </c>
      <c r="G182" s="56" t="s">
        <v>443</v>
      </c>
      <c r="H182" s="126">
        <v>6000</v>
      </c>
      <c r="I182" s="126">
        <v>0</v>
      </c>
      <c r="J182" s="87">
        <f t="shared" si="27"/>
        <v>-1</v>
      </c>
    </row>
    <row r="183" spans="1:10">
      <c r="A183" s="88"/>
      <c r="B183" s="88"/>
      <c r="D183" s="107" t="s">
        <v>444</v>
      </c>
      <c r="E183" s="89"/>
      <c r="F183" s="89"/>
      <c r="G183" s="90"/>
      <c r="H183" s="121">
        <f>SUM(H165:H182)</f>
        <v>944452.31</v>
      </c>
      <c r="I183" s="121">
        <f>SUM(I165:I182)</f>
        <v>913641.95</v>
      </c>
      <c r="J183" s="87">
        <f t="shared" si="27"/>
        <v>-3.2622462430104172E-2</v>
      </c>
    </row>
    <row r="184" spans="1:10">
      <c r="A184" s="54"/>
      <c r="B184" s="54"/>
      <c r="C184" s="86"/>
      <c r="D184" s="86"/>
      <c r="E184" s="86"/>
      <c r="F184" s="86"/>
      <c r="G184" s="56"/>
      <c r="H184" s="84"/>
      <c r="I184" s="84"/>
      <c r="J184" s="57"/>
    </row>
    <row r="185" spans="1:10">
      <c r="A185" s="54"/>
      <c r="B185" s="54"/>
      <c r="C185" s="86"/>
      <c r="D185" s="86"/>
      <c r="E185" s="86"/>
      <c r="F185" s="86"/>
      <c r="G185" s="56"/>
      <c r="H185" s="104"/>
      <c r="I185" s="104"/>
      <c r="J185" s="57"/>
    </row>
    <row r="186" spans="1:10" ht="15" thickBot="1">
      <c r="A186" s="69"/>
      <c r="B186" s="69"/>
      <c r="D186" s="76" t="s">
        <v>618</v>
      </c>
      <c r="E186" s="77"/>
      <c r="F186" s="69"/>
      <c r="G186" s="69"/>
      <c r="H186" s="78"/>
      <c r="I186" s="78"/>
      <c r="J186" s="78"/>
    </row>
    <row r="187" spans="1:10" ht="15" thickBot="1">
      <c r="A187" s="50" t="s">
        <v>236</v>
      </c>
      <c r="B187" s="79"/>
      <c r="C187" s="80" t="s">
        <v>237</v>
      </c>
      <c r="D187" s="80" t="s">
        <v>237</v>
      </c>
      <c r="E187" s="80" t="s">
        <v>291</v>
      </c>
      <c r="F187" s="80" t="s">
        <v>32</v>
      </c>
      <c r="G187" s="80" t="s">
        <v>33</v>
      </c>
      <c r="H187" s="80" t="s">
        <v>585</v>
      </c>
      <c r="I187" s="80" t="s">
        <v>604</v>
      </c>
      <c r="J187" s="81" t="s">
        <v>31</v>
      </c>
    </row>
    <row r="188" spans="1:10">
      <c r="A188" s="54" t="str">
        <f t="shared" ref="A188:A196" si="28">CONCATENATE(C188,E188,F188)</f>
        <v>1043221001</v>
      </c>
      <c r="B188" s="54" t="str">
        <f t="shared" ref="B188:B196" si="29">MID(F188,1,1)</f>
        <v>2</v>
      </c>
      <c r="C188" s="82" t="s">
        <v>445</v>
      </c>
      <c r="D188" s="86">
        <v>32</v>
      </c>
      <c r="E188" s="82" t="s">
        <v>446</v>
      </c>
      <c r="F188" s="82">
        <v>21001</v>
      </c>
      <c r="G188" s="83" t="s">
        <v>447</v>
      </c>
      <c r="H188" s="126">
        <v>500</v>
      </c>
      <c r="I188" s="126">
        <v>500</v>
      </c>
      <c r="J188" s="87">
        <f t="shared" ref="J188:J197" si="30">+(I188-H188)/H188</f>
        <v>0</v>
      </c>
    </row>
    <row r="189" spans="1:10">
      <c r="A189" s="54" t="str">
        <f t="shared" si="28"/>
        <v>1043022609</v>
      </c>
      <c r="B189" s="54" t="str">
        <f t="shared" si="29"/>
        <v>2</v>
      </c>
      <c r="C189" s="82" t="s">
        <v>445</v>
      </c>
      <c r="D189" s="86">
        <v>32</v>
      </c>
      <c r="E189" s="82" t="s">
        <v>448</v>
      </c>
      <c r="F189" s="82">
        <v>22609</v>
      </c>
      <c r="G189" s="83" t="s">
        <v>449</v>
      </c>
      <c r="H189" s="126">
        <v>18000</v>
      </c>
      <c r="I189" s="126">
        <v>16000</v>
      </c>
      <c r="J189" s="87">
        <f t="shared" si="30"/>
        <v>-0.1111111111111111</v>
      </c>
    </row>
    <row r="190" spans="1:10">
      <c r="A190" s="54" t="str">
        <f t="shared" si="28"/>
        <v>1043222609</v>
      </c>
      <c r="B190" s="54" t="str">
        <f t="shared" si="29"/>
        <v>2</v>
      </c>
      <c r="C190" s="82" t="s">
        <v>445</v>
      </c>
      <c r="D190" s="86">
        <v>32</v>
      </c>
      <c r="E190" s="82" t="s">
        <v>446</v>
      </c>
      <c r="F190" s="82">
        <v>22609</v>
      </c>
      <c r="G190" s="83" t="s">
        <v>104</v>
      </c>
      <c r="H190" s="126">
        <v>133000</v>
      </c>
      <c r="I190" s="126">
        <v>133000</v>
      </c>
      <c r="J190" s="87">
        <f t="shared" si="30"/>
        <v>0</v>
      </c>
    </row>
    <row r="191" spans="1:10">
      <c r="A191" s="54" t="str">
        <f t="shared" si="28"/>
        <v>1043248915</v>
      </c>
      <c r="B191" s="54" t="str">
        <f t="shared" si="29"/>
        <v>4</v>
      </c>
      <c r="C191" s="82">
        <v>10</v>
      </c>
      <c r="D191" s="86">
        <v>32</v>
      </c>
      <c r="E191" s="82">
        <v>432</v>
      </c>
      <c r="F191" s="82">
        <v>48915</v>
      </c>
      <c r="G191" s="83" t="s">
        <v>450</v>
      </c>
      <c r="H191" s="126">
        <v>750</v>
      </c>
      <c r="I191" s="126">
        <v>0</v>
      </c>
      <c r="J191" s="87">
        <f t="shared" si="30"/>
        <v>-1</v>
      </c>
    </row>
    <row r="192" spans="1:10">
      <c r="A192" s="54" t="str">
        <f t="shared" si="28"/>
        <v>1043022799</v>
      </c>
      <c r="B192" s="54" t="str">
        <f t="shared" si="29"/>
        <v>2</v>
      </c>
      <c r="C192" s="82">
        <v>10</v>
      </c>
      <c r="D192" s="86">
        <v>32</v>
      </c>
      <c r="E192" s="82" t="s">
        <v>448</v>
      </c>
      <c r="F192" s="82">
        <v>22799</v>
      </c>
      <c r="G192" s="83" t="s">
        <v>451</v>
      </c>
      <c r="H192" s="126">
        <v>0</v>
      </c>
      <c r="I192" s="126">
        <v>0</v>
      </c>
      <c r="J192" s="87">
        <v>0</v>
      </c>
    </row>
    <row r="193" spans="1:10">
      <c r="A193" s="54" t="str">
        <f t="shared" si="28"/>
        <v>1043222799</v>
      </c>
      <c r="B193" s="54" t="str">
        <f t="shared" si="29"/>
        <v>2</v>
      </c>
      <c r="C193" s="86" t="s">
        <v>445</v>
      </c>
      <c r="D193" s="86">
        <v>32</v>
      </c>
      <c r="E193" s="86" t="s">
        <v>446</v>
      </c>
      <c r="F193" s="86">
        <v>22799</v>
      </c>
      <c r="G193" s="56" t="s">
        <v>452</v>
      </c>
      <c r="H193" s="126">
        <v>29100</v>
      </c>
      <c r="I193" s="126">
        <v>29100</v>
      </c>
      <c r="J193" s="87">
        <f t="shared" si="30"/>
        <v>0</v>
      </c>
    </row>
    <row r="194" spans="1:10">
      <c r="A194" s="54" t="str">
        <f t="shared" si="28"/>
        <v>1043246700</v>
      </c>
      <c r="B194" s="54" t="str">
        <f t="shared" si="29"/>
        <v>4</v>
      </c>
      <c r="C194" s="86" t="s">
        <v>445</v>
      </c>
      <c r="D194" s="86">
        <v>32</v>
      </c>
      <c r="E194" s="86" t="s">
        <v>446</v>
      </c>
      <c r="F194" s="86">
        <v>46700</v>
      </c>
      <c r="G194" s="56" t="s">
        <v>453</v>
      </c>
      <c r="H194" s="126">
        <v>100200</v>
      </c>
      <c r="I194" s="126">
        <v>100200</v>
      </c>
      <c r="J194" s="87">
        <f t="shared" si="30"/>
        <v>0</v>
      </c>
    </row>
    <row r="195" spans="1:10">
      <c r="A195" s="54" t="str">
        <f t="shared" si="28"/>
        <v>1094346700</v>
      </c>
      <c r="B195" s="54" t="str">
        <f t="shared" si="29"/>
        <v>4</v>
      </c>
      <c r="C195" s="86" t="s">
        <v>445</v>
      </c>
      <c r="D195" s="86">
        <v>32</v>
      </c>
      <c r="E195" s="86" t="s">
        <v>284</v>
      </c>
      <c r="F195" s="86">
        <v>46700</v>
      </c>
      <c r="G195" s="56" t="s">
        <v>454</v>
      </c>
      <c r="H195" s="126">
        <v>1800</v>
      </c>
      <c r="I195" s="126">
        <v>1800</v>
      </c>
      <c r="J195" s="87">
        <f t="shared" si="30"/>
        <v>0</v>
      </c>
    </row>
    <row r="196" spans="1:10">
      <c r="A196" s="54" t="str">
        <f t="shared" si="28"/>
        <v>1094346701</v>
      </c>
      <c r="B196" s="54" t="str">
        <f t="shared" si="29"/>
        <v>4</v>
      </c>
      <c r="C196" s="86" t="s">
        <v>445</v>
      </c>
      <c r="D196" s="86">
        <v>32</v>
      </c>
      <c r="E196" s="86" t="s">
        <v>284</v>
      </c>
      <c r="F196" s="86">
        <v>46701</v>
      </c>
      <c r="G196" s="56" t="s">
        <v>455</v>
      </c>
      <c r="H196" s="126">
        <v>1925</v>
      </c>
      <c r="I196" s="126">
        <v>2503.13</v>
      </c>
      <c r="J196" s="87">
        <f t="shared" si="30"/>
        <v>0.30032727272727278</v>
      </c>
    </row>
    <row r="197" spans="1:10">
      <c r="A197" s="88"/>
      <c r="B197" s="88"/>
      <c r="D197" s="107" t="s">
        <v>456</v>
      </c>
      <c r="E197" s="89"/>
      <c r="F197" s="89"/>
      <c r="G197" s="90"/>
      <c r="H197" s="121">
        <f>SUM(H188:H196)</f>
        <v>285275</v>
      </c>
      <c r="I197" s="121">
        <f>SUM(I188:I196)</f>
        <v>283103.13</v>
      </c>
      <c r="J197" s="87">
        <f t="shared" si="30"/>
        <v>-7.6132503724476216E-3</v>
      </c>
    </row>
    <row r="198" spans="1:10" s="96" customFormat="1">
      <c r="A198" s="108"/>
      <c r="B198" s="108"/>
      <c r="C198" s="109"/>
      <c r="D198" s="109"/>
      <c r="E198" s="110"/>
      <c r="F198" s="110"/>
      <c r="G198" s="111"/>
      <c r="H198" s="154"/>
      <c r="I198" s="154"/>
      <c r="J198" s="87"/>
    </row>
    <row r="199" spans="1:10" ht="18.600000000000001">
      <c r="A199" s="54"/>
      <c r="B199" s="54"/>
      <c r="C199" s="112"/>
      <c r="D199" s="112"/>
      <c r="E199" s="113"/>
      <c r="F199" s="113"/>
      <c r="G199" s="114"/>
      <c r="H199" s="84"/>
      <c r="I199" s="84"/>
      <c r="J199" s="57"/>
    </row>
    <row r="200" spans="1:10" ht="15" thickBot="1">
      <c r="A200" s="69"/>
      <c r="B200" s="69"/>
      <c r="D200" s="76" t="s">
        <v>501</v>
      </c>
      <c r="E200" s="77"/>
      <c r="F200" s="69"/>
      <c r="G200" s="69"/>
      <c r="H200" s="78"/>
      <c r="I200" s="78"/>
      <c r="J200" s="78"/>
    </row>
    <row r="201" spans="1:10" ht="15" thickBot="1">
      <c r="A201" s="50" t="s">
        <v>236</v>
      </c>
      <c r="B201" s="79"/>
      <c r="C201" s="80" t="s">
        <v>237</v>
      </c>
      <c r="D201" s="80" t="s">
        <v>237</v>
      </c>
      <c r="E201" s="80" t="s">
        <v>291</v>
      </c>
      <c r="F201" s="80" t="s">
        <v>32</v>
      </c>
      <c r="G201" s="80" t="s">
        <v>33</v>
      </c>
      <c r="H201" s="80" t="s">
        <v>585</v>
      </c>
      <c r="I201" s="80" t="s">
        <v>604</v>
      </c>
      <c r="J201" s="81" t="s">
        <v>31</v>
      </c>
    </row>
    <row r="202" spans="1:10">
      <c r="A202" s="54" t="str">
        <f t="shared" ref="A202:A207" si="31">CONCATENATE(C202,E202,F202)</f>
        <v>1543322699</v>
      </c>
      <c r="B202" s="97" t="str">
        <f t="shared" ref="B202:B207" si="32">MID(F202,1,1)</f>
        <v>2</v>
      </c>
      <c r="C202" s="98" t="s">
        <v>502</v>
      </c>
      <c r="D202" s="100">
        <v>33</v>
      </c>
      <c r="E202" s="98" t="s">
        <v>503</v>
      </c>
      <c r="F202" s="98">
        <v>22699</v>
      </c>
      <c r="G202" s="99" t="s">
        <v>609</v>
      </c>
      <c r="H202" s="127">
        <v>5000</v>
      </c>
      <c r="I202" s="127">
        <v>25000</v>
      </c>
      <c r="J202" s="87">
        <f t="shared" ref="J202:J208" si="33">+(I202-H202)/H202</f>
        <v>4</v>
      </c>
    </row>
    <row r="203" spans="1:10">
      <c r="A203" s="54" t="str">
        <f t="shared" si="31"/>
        <v>1543222799</v>
      </c>
      <c r="B203" s="97" t="str">
        <f t="shared" si="32"/>
        <v>2</v>
      </c>
      <c r="C203" s="98" t="s">
        <v>502</v>
      </c>
      <c r="D203" s="100">
        <v>33</v>
      </c>
      <c r="E203" s="98" t="s">
        <v>446</v>
      </c>
      <c r="F203" s="98">
        <v>22799</v>
      </c>
      <c r="G203" s="99" t="s">
        <v>504</v>
      </c>
      <c r="H203" s="127">
        <v>57100</v>
      </c>
      <c r="I203" s="127">
        <v>25000</v>
      </c>
      <c r="J203" s="87">
        <f t="shared" si="33"/>
        <v>-0.56217162872154114</v>
      </c>
    </row>
    <row r="204" spans="1:10" s="96" customFormat="1">
      <c r="A204" s="54" t="str">
        <f t="shared" si="31"/>
        <v>1543222699</v>
      </c>
      <c r="B204" s="97" t="str">
        <f t="shared" si="32"/>
        <v>2</v>
      </c>
      <c r="C204" s="100">
        <v>15</v>
      </c>
      <c r="D204" s="100">
        <v>33</v>
      </c>
      <c r="E204" s="100">
        <v>432</v>
      </c>
      <c r="F204" s="100">
        <v>22699</v>
      </c>
      <c r="G204" s="101" t="s">
        <v>597</v>
      </c>
      <c r="H204" s="127">
        <v>10000</v>
      </c>
      <c r="I204" s="127">
        <v>5000</v>
      </c>
      <c r="J204" s="87">
        <f t="shared" si="33"/>
        <v>-0.5</v>
      </c>
    </row>
    <row r="205" spans="1:10">
      <c r="A205" s="54" t="str">
        <f t="shared" si="31"/>
        <v>1543346200</v>
      </c>
      <c r="B205" s="97" t="str">
        <f t="shared" si="32"/>
        <v>4</v>
      </c>
      <c r="C205" s="98">
        <v>15</v>
      </c>
      <c r="D205" s="100">
        <v>33</v>
      </c>
      <c r="E205" s="98" t="s">
        <v>503</v>
      </c>
      <c r="F205" s="98">
        <v>46200</v>
      </c>
      <c r="G205" s="99" t="s">
        <v>505</v>
      </c>
      <c r="H205" s="127">
        <v>6000</v>
      </c>
      <c r="I205" s="127">
        <v>6000</v>
      </c>
      <c r="J205" s="87">
        <f t="shared" si="33"/>
        <v>0</v>
      </c>
    </row>
    <row r="206" spans="1:10">
      <c r="A206" s="54" t="str">
        <f t="shared" si="31"/>
        <v>1543048000</v>
      </c>
      <c r="B206" s="97" t="str">
        <f t="shared" si="32"/>
        <v>4</v>
      </c>
      <c r="C206" s="98">
        <v>15</v>
      </c>
      <c r="D206" s="100">
        <v>33</v>
      </c>
      <c r="E206" s="98">
        <v>430</v>
      </c>
      <c r="F206" s="98">
        <v>48000</v>
      </c>
      <c r="G206" s="99" t="s">
        <v>506</v>
      </c>
      <c r="H206" s="127">
        <v>600</v>
      </c>
      <c r="I206" s="127">
        <v>600</v>
      </c>
      <c r="J206" s="87">
        <f t="shared" si="33"/>
        <v>0</v>
      </c>
    </row>
    <row r="207" spans="1:10">
      <c r="A207" s="54" t="str">
        <f t="shared" si="31"/>
        <v>1543348001</v>
      </c>
      <c r="B207" s="97" t="str">
        <f t="shared" si="32"/>
        <v>4</v>
      </c>
      <c r="C207" s="100">
        <v>15</v>
      </c>
      <c r="D207" s="100">
        <v>33</v>
      </c>
      <c r="E207" s="100" t="s">
        <v>503</v>
      </c>
      <c r="F207" s="100">
        <v>48001</v>
      </c>
      <c r="G207" s="101" t="s">
        <v>598</v>
      </c>
      <c r="H207" s="127">
        <v>1500</v>
      </c>
      <c r="I207" s="127">
        <v>1500</v>
      </c>
      <c r="J207" s="87">
        <f t="shared" si="33"/>
        <v>0</v>
      </c>
    </row>
    <row r="208" spans="1:10">
      <c r="A208" s="88"/>
      <c r="B208" s="88"/>
      <c r="D208" s="88" t="s">
        <v>507</v>
      </c>
      <c r="E208" s="89"/>
      <c r="F208" s="89"/>
      <c r="G208" s="90"/>
      <c r="H208" s="139">
        <f>SUM(H202:H207)</f>
        <v>80200</v>
      </c>
      <c r="I208" s="139">
        <f>SUM(I202:I207)</f>
        <v>63100</v>
      </c>
      <c r="J208" s="87">
        <f t="shared" si="33"/>
        <v>-0.21321695760598502</v>
      </c>
    </row>
    <row r="209" spans="1:10">
      <c r="A209" s="108"/>
      <c r="B209" s="108"/>
      <c r="C209" s="108"/>
      <c r="D209" s="108"/>
      <c r="E209" s="110"/>
      <c r="F209" s="110"/>
      <c r="G209" s="111"/>
      <c r="H209" s="84"/>
      <c r="I209" s="84"/>
      <c r="J209" s="103"/>
    </row>
    <row r="210" spans="1:10">
      <c r="A210" s="54"/>
      <c r="B210" s="54"/>
      <c r="C210" s="86"/>
      <c r="D210" s="86"/>
      <c r="E210" s="86"/>
      <c r="F210" s="86"/>
      <c r="G210" s="56"/>
      <c r="H210" s="104"/>
      <c r="I210" s="104"/>
      <c r="J210" s="57"/>
    </row>
    <row r="211" spans="1:10" ht="15" thickBot="1">
      <c r="A211" s="69"/>
      <c r="B211" s="69"/>
      <c r="D211" s="76" t="s">
        <v>527</v>
      </c>
      <c r="E211" s="77"/>
      <c r="F211" s="69"/>
      <c r="G211" s="69"/>
      <c r="H211" s="78"/>
      <c r="I211" s="78"/>
      <c r="J211" s="78"/>
    </row>
    <row r="212" spans="1:10" ht="15" thickBot="1">
      <c r="A212" s="50" t="s">
        <v>236</v>
      </c>
      <c r="B212" s="79"/>
      <c r="C212" s="80" t="s">
        <v>237</v>
      </c>
      <c r="D212" s="80" t="s">
        <v>237</v>
      </c>
      <c r="E212" s="80" t="s">
        <v>291</v>
      </c>
      <c r="F212" s="80" t="s">
        <v>32</v>
      </c>
      <c r="G212" s="80" t="s">
        <v>33</v>
      </c>
      <c r="H212" s="80" t="s">
        <v>585</v>
      </c>
      <c r="I212" s="80" t="s">
        <v>604</v>
      </c>
      <c r="J212" s="81" t="s">
        <v>31</v>
      </c>
    </row>
    <row r="213" spans="1:10" s="96" customFormat="1">
      <c r="A213" s="54" t="str">
        <f>CONCATENATE(C213,E213,F213)</f>
        <v>1833422701</v>
      </c>
      <c r="B213" s="54" t="str">
        <f>MID(F213,1,1)</f>
        <v>2</v>
      </c>
      <c r="C213" s="86">
        <v>18</v>
      </c>
      <c r="D213" s="86">
        <v>34</v>
      </c>
      <c r="E213" s="86">
        <v>334</v>
      </c>
      <c r="F213" s="86">
        <v>22701</v>
      </c>
      <c r="G213" s="83" t="s">
        <v>583</v>
      </c>
      <c r="H213" s="126">
        <v>12000</v>
      </c>
      <c r="I213" s="126">
        <v>0</v>
      </c>
      <c r="J213" s="87">
        <f t="shared" ref="J213:J218" si="34">+(I213-H213)/H213</f>
        <v>-1</v>
      </c>
    </row>
    <row r="214" spans="1:10">
      <c r="A214" s="54" t="str">
        <f t="shared" ref="A214:A217" si="35">CONCATENATE(C214,E214,F214)</f>
        <v>1833422609</v>
      </c>
      <c r="B214" s="54" t="str">
        <f t="shared" ref="B214:B217" si="36">MID(F214,1,1)</f>
        <v>2</v>
      </c>
      <c r="C214" s="82" t="s">
        <v>528</v>
      </c>
      <c r="D214" s="86">
        <v>34</v>
      </c>
      <c r="E214" s="82" t="s">
        <v>432</v>
      </c>
      <c r="F214" s="82">
        <v>22609</v>
      </c>
      <c r="G214" s="83" t="s">
        <v>529</v>
      </c>
      <c r="H214" s="84">
        <v>35000</v>
      </c>
      <c r="I214" s="84">
        <v>35000</v>
      </c>
      <c r="J214" s="87">
        <f t="shared" si="34"/>
        <v>0</v>
      </c>
    </row>
    <row r="215" spans="1:10">
      <c r="A215" s="54" t="str">
        <f t="shared" si="35"/>
        <v>1833822609</v>
      </c>
      <c r="B215" s="54" t="str">
        <f t="shared" si="36"/>
        <v>2</v>
      </c>
      <c r="C215" s="82" t="s">
        <v>528</v>
      </c>
      <c r="D215" s="86">
        <v>34</v>
      </c>
      <c r="E215" s="82" t="s">
        <v>435</v>
      </c>
      <c r="F215" s="82">
        <v>22609</v>
      </c>
      <c r="G215" s="83" t="s">
        <v>102</v>
      </c>
      <c r="H215" s="84">
        <v>60000</v>
      </c>
      <c r="I215" s="84">
        <v>60000</v>
      </c>
      <c r="J215" s="87">
        <f t="shared" si="34"/>
        <v>0</v>
      </c>
    </row>
    <row r="216" spans="1:10">
      <c r="A216" s="54" t="str">
        <f t="shared" si="35"/>
        <v>1833822699</v>
      </c>
      <c r="B216" s="54" t="str">
        <f t="shared" si="36"/>
        <v>2</v>
      </c>
      <c r="C216" s="82" t="s">
        <v>528</v>
      </c>
      <c r="D216" s="86">
        <v>34</v>
      </c>
      <c r="E216" s="82" t="s">
        <v>435</v>
      </c>
      <c r="F216" s="82">
        <v>22699</v>
      </c>
      <c r="G216" s="83" t="s">
        <v>530</v>
      </c>
      <c r="H216" s="84">
        <v>30000</v>
      </c>
      <c r="I216" s="84">
        <v>30000</v>
      </c>
      <c r="J216" s="87">
        <f t="shared" si="34"/>
        <v>0</v>
      </c>
    </row>
    <row r="217" spans="1:10">
      <c r="A217" s="54" t="str">
        <f t="shared" si="35"/>
        <v>1833848003</v>
      </c>
      <c r="B217" s="54" t="str">
        <f t="shared" si="36"/>
        <v>4</v>
      </c>
      <c r="C217" s="117">
        <v>18</v>
      </c>
      <c r="D217" s="86">
        <v>34</v>
      </c>
      <c r="E217" s="117" t="s">
        <v>435</v>
      </c>
      <c r="F217" s="82">
        <v>48003</v>
      </c>
      <c r="G217" s="83" t="s">
        <v>531</v>
      </c>
      <c r="H217" s="84">
        <v>500</v>
      </c>
      <c r="I217" s="84">
        <v>500</v>
      </c>
      <c r="J217" s="87">
        <f t="shared" si="34"/>
        <v>0</v>
      </c>
    </row>
    <row r="218" spans="1:10">
      <c r="A218" s="88"/>
      <c r="B218" s="88"/>
      <c r="D218" s="88" t="s">
        <v>532</v>
      </c>
      <c r="E218" s="89"/>
      <c r="F218" s="89"/>
      <c r="G218" s="90"/>
      <c r="H218" s="139">
        <f>SUM(H213:H217)</f>
        <v>137500</v>
      </c>
      <c r="I218" s="139">
        <f>SUM(I213:I217)</f>
        <v>125500</v>
      </c>
      <c r="J218" s="87">
        <f t="shared" si="34"/>
        <v>-8.727272727272728E-2</v>
      </c>
    </row>
    <row r="219" spans="1:10">
      <c r="A219" s="52"/>
      <c r="B219" s="52"/>
      <c r="C219" s="115"/>
      <c r="D219" s="122"/>
      <c r="E219" s="115"/>
      <c r="F219" s="115"/>
      <c r="G219" s="53"/>
      <c r="H219" s="84"/>
      <c r="I219" s="84"/>
      <c r="J219" s="116"/>
    </row>
    <row r="220" spans="1:10">
      <c r="A220" s="54"/>
      <c r="B220" s="54"/>
      <c r="C220" s="86"/>
      <c r="D220" s="86"/>
      <c r="E220" s="86"/>
      <c r="F220" s="86"/>
      <c r="G220" s="56"/>
      <c r="H220" s="104"/>
      <c r="I220" s="104"/>
      <c r="J220" s="57"/>
    </row>
    <row r="221" spans="1:10" ht="15" thickBot="1">
      <c r="A221" s="69"/>
      <c r="B221" s="69"/>
      <c r="D221" s="76" t="s">
        <v>468</v>
      </c>
      <c r="E221" s="77"/>
      <c r="F221" s="69"/>
      <c r="G221" s="69"/>
      <c r="H221" s="78"/>
      <c r="I221" s="78"/>
      <c r="J221" s="78"/>
    </row>
    <row r="222" spans="1:10" ht="15" thickBot="1">
      <c r="A222" s="50" t="s">
        <v>236</v>
      </c>
      <c r="B222" s="79"/>
      <c r="C222" s="80" t="s">
        <v>237</v>
      </c>
      <c r="D222" s="80" t="s">
        <v>237</v>
      </c>
      <c r="E222" s="80" t="s">
        <v>291</v>
      </c>
      <c r="F222" s="80" t="s">
        <v>32</v>
      </c>
      <c r="G222" s="80" t="s">
        <v>33</v>
      </c>
      <c r="H222" s="80" t="s">
        <v>585</v>
      </c>
      <c r="I222" s="80" t="s">
        <v>604</v>
      </c>
      <c r="J222" s="81" t="s">
        <v>31</v>
      </c>
    </row>
    <row r="223" spans="1:10">
      <c r="A223" s="54" t="str">
        <f t="shared" ref="A223:A239" si="37">CONCATENATE(C223,E223,F223)</f>
        <v>1223112001</v>
      </c>
      <c r="B223" s="91" t="str">
        <f t="shared" ref="B223:B239" si="38">MID(F223,1,1)</f>
        <v>1</v>
      </c>
      <c r="C223" s="82" t="s">
        <v>469</v>
      </c>
      <c r="D223" s="86">
        <v>41</v>
      </c>
      <c r="E223" s="82" t="s">
        <v>470</v>
      </c>
      <c r="F223" s="82">
        <v>12001</v>
      </c>
      <c r="G223" s="83" t="s">
        <v>245</v>
      </c>
      <c r="H223" s="126">
        <v>0</v>
      </c>
      <c r="I223" s="126">
        <v>0</v>
      </c>
      <c r="J223" s="87">
        <v>0</v>
      </c>
    </row>
    <row r="224" spans="1:10">
      <c r="A224" s="54" t="str">
        <f t="shared" si="37"/>
        <v>1223112004</v>
      </c>
      <c r="B224" s="91" t="str">
        <f t="shared" si="38"/>
        <v>1</v>
      </c>
      <c r="C224" s="82" t="s">
        <v>469</v>
      </c>
      <c r="D224" s="86">
        <v>41</v>
      </c>
      <c r="E224" s="82" t="s">
        <v>470</v>
      </c>
      <c r="F224" s="82">
        <v>12004</v>
      </c>
      <c r="G224" s="83" t="s">
        <v>247</v>
      </c>
      <c r="H224" s="126">
        <v>8892.48</v>
      </c>
      <c r="I224" s="126">
        <v>9092.65</v>
      </c>
      <c r="J224" s="87">
        <f t="shared" ref="J224:J241" si="39">+(I224-H224)/H224</f>
        <v>2.251003094749722E-2</v>
      </c>
    </row>
    <row r="225" spans="1:10">
      <c r="A225" s="54" t="str">
        <f t="shared" si="37"/>
        <v>1223112006</v>
      </c>
      <c r="B225" s="91" t="str">
        <f t="shared" si="38"/>
        <v>1</v>
      </c>
      <c r="C225" s="82" t="s">
        <v>469</v>
      </c>
      <c r="D225" s="86">
        <v>41</v>
      </c>
      <c r="E225" s="82" t="s">
        <v>470</v>
      </c>
      <c r="F225" s="82">
        <v>12006</v>
      </c>
      <c r="G225" s="83" t="s">
        <v>248</v>
      </c>
      <c r="H225" s="126">
        <v>2600.4</v>
      </c>
      <c r="I225" s="126">
        <v>2719.52</v>
      </c>
      <c r="J225" s="87">
        <f t="shared" si="39"/>
        <v>4.5808337178895514E-2</v>
      </c>
    </row>
    <row r="226" spans="1:10">
      <c r="A226" s="54" t="str">
        <f t="shared" si="37"/>
        <v>1223112100</v>
      </c>
      <c r="B226" s="91" t="str">
        <f t="shared" si="38"/>
        <v>1</v>
      </c>
      <c r="C226" s="82" t="s">
        <v>469</v>
      </c>
      <c r="D226" s="86">
        <v>41</v>
      </c>
      <c r="E226" s="82" t="s">
        <v>470</v>
      </c>
      <c r="F226" s="82">
        <v>12100</v>
      </c>
      <c r="G226" s="83" t="s">
        <v>249</v>
      </c>
      <c r="H226" s="126">
        <v>3864.48</v>
      </c>
      <c r="I226" s="126">
        <v>3951.56</v>
      </c>
      <c r="J226" s="87">
        <f t="shared" si="39"/>
        <v>2.2533432699871632E-2</v>
      </c>
    </row>
    <row r="227" spans="1:10">
      <c r="A227" s="54" t="str">
        <f t="shared" si="37"/>
        <v>1223112101</v>
      </c>
      <c r="B227" s="91" t="str">
        <f t="shared" si="38"/>
        <v>1</v>
      </c>
      <c r="C227" s="82" t="s">
        <v>469</v>
      </c>
      <c r="D227" s="86">
        <v>41</v>
      </c>
      <c r="E227" s="82" t="s">
        <v>470</v>
      </c>
      <c r="F227" s="82">
        <v>12101</v>
      </c>
      <c r="G227" s="83" t="s">
        <v>250</v>
      </c>
      <c r="H227" s="126">
        <v>9716.86</v>
      </c>
      <c r="I227" s="126">
        <v>9542.25</v>
      </c>
      <c r="J227" s="87">
        <f t="shared" si="39"/>
        <v>-1.7969796827370217E-2</v>
      </c>
    </row>
    <row r="228" spans="1:10">
      <c r="A228" s="54" t="str">
        <f t="shared" si="37"/>
        <v>1223113000</v>
      </c>
      <c r="B228" s="91" t="str">
        <f t="shared" si="38"/>
        <v>1</v>
      </c>
      <c r="C228" s="82" t="s">
        <v>469</v>
      </c>
      <c r="D228" s="86">
        <v>41</v>
      </c>
      <c r="E228" s="82" t="s">
        <v>470</v>
      </c>
      <c r="F228" s="82">
        <v>13000</v>
      </c>
      <c r="G228" s="83" t="s">
        <v>252</v>
      </c>
      <c r="H228" s="126">
        <v>0</v>
      </c>
      <c r="I228" s="126">
        <v>29768.62</v>
      </c>
      <c r="J228" s="87" t="s">
        <v>120</v>
      </c>
    </row>
    <row r="229" spans="1:10">
      <c r="A229" s="54" t="str">
        <f t="shared" si="37"/>
        <v>1223113100</v>
      </c>
      <c r="B229" s="91" t="str">
        <f t="shared" si="38"/>
        <v>1</v>
      </c>
      <c r="C229" s="82" t="s">
        <v>469</v>
      </c>
      <c r="D229" s="86">
        <v>41</v>
      </c>
      <c r="E229" s="82" t="s">
        <v>470</v>
      </c>
      <c r="F229" s="82">
        <v>13100</v>
      </c>
      <c r="G229" s="83" t="s">
        <v>254</v>
      </c>
      <c r="H229" s="126">
        <v>126854.47</v>
      </c>
      <c r="I229" s="126">
        <v>100724.52</v>
      </c>
      <c r="J229" s="87">
        <f t="shared" si="39"/>
        <v>-0.2059836756245168</v>
      </c>
    </row>
    <row r="230" spans="1:10">
      <c r="A230" s="54" t="str">
        <f t="shared" si="37"/>
        <v>1223116000</v>
      </c>
      <c r="B230" s="91" t="str">
        <f t="shared" si="38"/>
        <v>1</v>
      </c>
      <c r="C230" s="82" t="s">
        <v>469</v>
      </c>
      <c r="D230" s="86">
        <v>41</v>
      </c>
      <c r="E230" s="82" t="s">
        <v>470</v>
      </c>
      <c r="F230" s="82">
        <v>16000</v>
      </c>
      <c r="G230" s="83" t="s">
        <v>257</v>
      </c>
      <c r="H230" s="126">
        <v>46650.16</v>
      </c>
      <c r="I230" s="126">
        <v>47834.48</v>
      </c>
      <c r="J230" s="87">
        <f t="shared" si="39"/>
        <v>2.5387265552786951E-2</v>
      </c>
    </row>
    <row r="231" spans="1:10">
      <c r="A231" s="54" t="str">
        <f t="shared" si="37"/>
        <v>1223120200</v>
      </c>
      <c r="B231" s="54" t="str">
        <f t="shared" si="38"/>
        <v>2</v>
      </c>
      <c r="C231" s="82" t="s">
        <v>469</v>
      </c>
      <c r="D231" s="86">
        <v>41</v>
      </c>
      <c r="E231" s="82" t="s">
        <v>470</v>
      </c>
      <c r="F231" s="82">
        <v>20200</v>
      </c>
      <c r="G231" s="83" t="s">
        <v>471</v>
      </c>
      <c r="H231" s="138">
        <v>4800</v>
      </c>
      <c r="I231" s="138">
        <v>4800</v>
      </c>
      <c r="J231" s="87">
        <f t="shared" si="39"/>
        <v>0</v>
      </c>
    </row>
    <row r="232" spans="1:10">
      <c r="A232" s="54" t="str">
        <f t="shared" si="37"/>
        <v>1223122609</v>
      </c>
      <c r="B232" s="54" t="str">
        <f t="shared" si="38"/>
        <v>2</v>
      </c>
      <c r="C232" s="82" t="s">
        <v>469</v>
      </c>
      <c r="D232" s="86">
        <v>41</v>
      </c>
      <c r="E232" s="82" t="s">
        <v>470</v>
      </c>
      <c r="F232" s="82">
        <v>22609</v>
      </c>
      <c r="G232" s="83" t="s">
        <v>472</v>
      </c>
      <c r="H232" s="138">
        <v>28000</v>
      </c>
      <c r="I232" s="138">
        <v>4000</v>
      </c>
      <c r="J232" s="87">
        <f t="shared" si="39"/>
        <v>-0.8571428571428571</v>
      </c>
    </row>
    <row r="233" spans="1:10">
      <c r="A233" s="54" t="str">
        <f t="shared" si="37"/>
        <v>1223122699</v>
      </c>
      <c r="B233" s="54" t="str">
        <f t="shared" si="38"/>
        <v>2</v>
      </c>
      <c r="C233" s="82">
        <v>12</v>
      </c>
      <c r="D233" s="86">
        <v>41</v>
      </c>
      <c r="E233" s="82">
        <v>231</v>
      </c>
      <c r="F233" s="82">
        <v>22699</v>
      </c>
      <c r="G233" s="83" t="s">
        <v>473</v>
      </c>
      <c r="H233" s="126">
        <v>6900</v>
      </c>
      <c r="I233" s="126">
        <v>3500</v>
      </c>
      <c r="J233" s="87">
        <f t="shared" si="39"/>
        <v>-0.49275362318840582</v>
      </c>
    </row>
    <row r="234" spans="1:10">
      <c r="A234" s="54" t="str">
        <f t="shared" si="37"/>
        <v>1223122799</v>
      </c>
      <c r="B234" s="54" t="str">
        <f t="shared" si="38"/>
        <v>2</v>
      </c>
      <c r="C234" s="86" t="s">
        <v>469</v>
      </c>
      <c r="D234" s="86">
        <v>41</v>
      </c>
      <c r="E234" s="86" t="s">
        <v>470</v>
      </c>
      <c r="F234" s="86">
        <v>22799</v>
      </c>
      <c r="G234" s="56" t="s">
        <v>474</v>
      </c>
      <c r="H234" s="126">
        <v>264122</v>
      </c>
      <c r="I234" s="126">
        <v>264122</v>
      </c>
      <c r="J234" s="87">
        <f t="shared" si="39"/>
        <v>0</v>
      </c>
    </row>
    <row r="235" spans="1:10">
      <c r="A235" s="54" t="str">
        <f t="shared" si="37"/>
        <v>1224122799</v>
      </c>
      <c r="B235" s="54" t="str">
        <f t="shared" si="38"/>
        <v>2</v>
      </c>
      <c r="C235" s="86">
        <v>12</v>
      </c>
      <c r="D235" s="86">
        <v>41</v>
      </c>
      <c r="E235" s="86">
        <v>241</v>
      </c>
      <c r="F235" s="86">
        <v>22799</v>
      </c>
      <c r="G235" s="56" t="s">
        <v>475</v>
      </c>
      <c r="H235" s="126">
        <v>23111</v>
      </c>
      <c r="I235" s="126">
        <v>23111</v>
      </c>
      <c r="J235" s="87">
        <f t="shared" si="39"/>
        <v>0</v>
      </c>
    </row>
    <row r="236" spans="1:10">
      <c r="A236" s="54" t="str">
        <f t="shared" si="37"/>
        <v>1223148001</v>
      </c>
      <c r="B236" s="54" t="str">
        <f t="shared" si="38"/>
        <v>4</v>
      </c>
      <c r="C236" s="86" t="s">
        <v>469</v>
      </c>
      <c r="D236" s="86">
        <v>41</v>
      </c>
      <c r="E236" s="86" t="s">
        <v>470</v>
      </c>
      <c r="F236" s="86">
        <v>48001</v>
      </c>
      <c r="G236" s="56" t="s">
        <v>476</v>
      </c>
      <c r="H236" s="126">
        <v>160000</v>
      </c>
      <c r="I236" s="126">
        <v>160000</v>
      </c>
      <c r="J236" s="87">
        <f t="shared" si="39"/>
        <v>0</v>
      </c>
    </row>
    <row r="237" spans="1:10">
      <c r="A237" s="54" t="str">
        <f t="shared" si="37"/>
        <v>1223148510</v>
      </c>
      <c r="B237" s="54" t="str">
        <f t="shared" si="38"/>
        <v>4</v>
      </c>
      <c r="C237" s="86">
        <v>12</v>
      </c>
      <c r="D237" s="86">
        <v>41</v>
      </c>
      <c r="E237" s="86">
        <v>231</v>
      </c>
      <c r="F237" s="86">
        <v>48510</v>
      </c>
      <c r="G237" s="56" t="s">
        <v>477</v>
      </c>
      <c r="H237" s="126">
        <v>15000</v>
      </c>
      <c r="I237" s="126">
        <v>15000</v>
      </c>
      <c r="J237" s="87">
        <f t="shared" si="39"/>
        <v>0</v>
      </c>
    </row>
    <row r="238" spans="1:10">
      <c r="A238" s="54" t="str">
        <f t="shared" si="37"/>
        <v>1223148901</v>
      </c>
      <c r="B238" s="54" t="str">
        <f t="shared" si="38"/>
        <v>4</v>
      </c>
      <c r="C238" s="86">
        <v>12</v>
      </c>
      <c r="D238" s="86">
        <v>41</v>
      </c>
      <c r="E238" s="86" t="s">
        <v>470</v>
      </c>
      <c r="F238" s="86">
        <v>48901</v>
      </c>
      <c r="G238" s="56" t="s">
        <v>478</v>
      </c>
      <c r="H238" s="126">
        <v>10000</v>
      </c>
      <c r="I238" s="126">
        <v>5000</v>
      </c>
      <c r="J238" s="87">
        <f t="shared" si="39"/>
        <v>-0.5</v>
      </c>
    </row>
    <row r="239" spans="1:10">
      <c r="A239" s="54" t="str">
        <f t="shared" si="37"/>
        <v>1223148901</v>
      </c>
      <c r="B239" s="54" t="str">
        <f t="shared" si="38"/>
        <v>4</v>
      </c>
      <c r="C239" s="86">
        <v>12</v>
      </c>
      <c r="D239" s="86">
        <v>41</v>
      </c>
      <c r="E239" s="86">
        <v>231</v>
      </c>
      <c r="F239" s="86">
        <v>48901</v>
      </c>
      <c r="G239" s="56" t="s">
        <v>479</v>
      </c>
      <c r="H239" s="126">
        <v>4000</v>
      </c>
      <c r="I239" s="126">
        <v>4000</v>
      </c>
      <c r="J239" s="87">
        <f t="shared" si="39"/>
        <v>0</v>
      </c>
    </row>
    <row r="240" spans="1:10" s="96" customFormat="1">
      <c r="A240" s="54" t="str">
        <f t="shared" ref="A240" si="40">CONCATENATE(C240,E240,F240)</f>
        <v>1223148901</v>
      </c>
      <c r="B240" s="54" t="str">
        <f t="shared" ref="B240" si="41">MID(F240,1,1)</f>
        <v>4</v>
      </c>
      <c r="C240" s="86">
        <v>12</v>
      </c>
      <c r="D240" s="86">
        <v>41</v>
      </c>
      <c r="E240" s="86" t="s">
        <v>470</v>
      </c>
      <c r="F240" s="86">
        <v>48901</v>
      </c>
      <c r="G240" s="83" t="s">
        <v>480</v>
      </c>
      <c r="H240" s="84">
        <v>0</v>
      </c>
      <c r="I240" s="126">
        <v>0</v>
      </c>
      <c r="J240" s="87" t="e">
        <f t="shared" si="39"/>
        <v>#DIV/0!</v>
      </c>
    </row>
    <row r="241" spans="1:10">
      <c r="A241" s="88"/>
      <c r="B241" s="88"/>
      <c r="D241" s="88" t="s">
        <v>481</v>
      </c>
      <c r="E241" s="89"/>
      <c r="F241" s="89"/>
      <c r="G241" s="90"/>
      <c r="H241" s="121">
        <f>SUM(H223:H240)</f>
        <v>714511.85</v>
      </c>
      <c r="I241" s="121">
        <f>SUM(I223:I240)</f>
        <v>687166.6</v>
      </c>
      <c r="J241" s="87">
        <f t="shared" si="39"/>
        <v>-3.8271233710119715E-2</v>
      </c>
    </row>
    <row r="242" spans="1:10">
      <c r="A242" s="170"/>
      <c r="B242" s="170"/>
      <c r="C242" s="169"/>
      <c r="D242" s="170"/>
      <c r="E242" s="171"/>
      <c r="F242" s="172"/>
      <c r="G242" s="172"/>
      <c r="H242" s="173"/>
      <c r="I242" s="173"/>
      <c r="J242" s="173"/>
    </row>
    <row r="243" spans="1:10">
      <c r="A243" s="170" t="s">
        <v>236</v>
      </c>
      <c r="B243" s="170"/>
      <c r="C243" s="174"/>
      <c r="D243" s="174"/>
      <c r="E243" s="174"/>
      <c r="F243" s="174"/>
      <c r="G243" s="174"/>
      <c r="H243" s="174"/>
      <c r="I243" s="174"/>
      <c r="J243" s="175"/>
    </row>
    <row r="244" spans="1:10" ht="15" thickBot="1">
      <c r="A244" s="69"/>
      <c r="B244" s="69"/>
      <c r="D244" s="76" t="s">
        <v>619</v>
      </c>
      <c r="E244" s="77"/>
      <c r="F244" s="69"/>
      <c r="G244" s="69"/>
      <c r="H244" s="78"/>
      <c r="I244" s="78"/>
      <c r="J244" s="78"/>
    </row>
    <row r="245" spans="1:10" ht="15" thickBot="1">
      <c r="A245" s="50" t="s">
        <v>236</v>
      </c>
      <c r="B245" s="79"/>
      <c r="C245" s="80" t="s">
        <v>237</v>
      </c>
      <c r="D245" s="80" t="s">
        <v>237</v>
      </c>
      <c r="E245" s="80" t="s">
        <v>291</v>
      </c>
      <c r="F245" s="80" t="s">
        <v>32</v>
      </c>
      <c r="G245" s="80" t="s">
        <v>33</v>
      </c>
      <c r="H245" s="80" t="s">
        <v>585</v>
      </c>
      <c r="I245" s="80" t="s">
        <v>604</v>
      </c>
      <c r="J245" s="81" t="s">
        <v>31</v>
      </c>
    </row>
    <row r="246" spans="1:10" s="96" customFormat="1">
      <c r="A246" s="54" t="str">
        <f t="shared" ref="A246:A251" si="42">CONCATENATE(C246,E246,F246)</f>
        <v>0431313100</v>
      </c>
      <c r="B246" s="91" t="str">
        <f t="shared" ref="B246:B251" si="43">MID(F246,1,1)</f>
        <v>1</v>
      </c>
      <c r="C246" s="86" t="s">
        <v>345</v>
      </c>
      <c r="D246" s="100">
        <v>42</v>
      </c>
      <c r="E246" s="86" t="s">
        <v>346</v>
      </c>
      <c r="F246" s="86">
        <v>13100</v>
      </c>
      <c r="G246" s="83" t="s">
        <v>254</v>
      </c>
      <c r="H246" s="126">
        <v>33000.82</v>
      </c>
      <c r="I246" s="126">
        <v>33835.24</v>
      </c>
      <c r="J246" s="87">
        <f t="shared" ref="J246:J251" si="44">+(I246-H246)/H246</f>
        <v>2.5284826255832379E-2</v>
      </c>
    </row>
    <row r="247" spans="1:10" s="96" customFormat="1">
      <c r="A247" s="54" t="str">
        <f t="shared" si="42"/>
        <v>0431316000</v>
      </c>
      <c r="B247" s="91" t="str">
        <f t="shared" si="43"/>
        <v>1</v>
      </c>
      <c r="C247" s="86" t="s">
        <v>345</v>
      </c>
      <c r="D247" s="100">
        <v>42</v>
      </c>
      <c r="E247" s="86" t="s">
        <v>346</v>
      </c>
      <c r="F247" s="86">
        <v>16000</v>
      </c>
      <c r="G247" s="83" t="s">
        <v>257</v>
      </c>
      <c r="H247" s="126">
        <v>10438.98</v>
      </c>
      <c r="I247" s="126">
        <v>10674.81</v>
      </c>
      <c r="J247" s="87">
        <f t="shared" si="44"/>
        <v>2.2591287654540954E-2</v>
      </c>
    </row>
    <row r="248" spans="1:10" s="96" customFormat="1">
      <c r="A248" s="54" t="str">
        <f t="shared" si="42"/>
        <v>0431322606</v>
      </c>
      <c r="B248" s="97" t="str">
        <f t="shared" si="43"/>
        <v>2</v>
      </c>
      <c r="C248" s="100" t="s">
        <v>345</v>
      </c>
      <c r="D248" s="100">
        <v>42</v>
      </c>
      <c r="E248" s="100" t="s">
        <v>346</v>
      </c>
      <c r="F248" s="100">
        <v>22606</v>
      </c>
      <c r="G248" s="101" t="s">
        <v>347</v>
      </c>
      <c r="H248" s="127">
        <v>800</v>
      </c>
      <c r="I248" s="127">
        <v>800</v>
      </c>
      <c r="J248" s="87">
        <f t="shared" si="44"/>
        <v>0</v>
      </c>
    </row>
    <row r="249" spans="1:10" s="96" customFormat="1">
      <c r="A249" s="54" t="str">
        <f t="shared" si="42"/>
        <v>0431322609</v>
      </c>
      <c r="B249" s="97" t="str">
        <f t="shared" si="43"/>
        <v>2</v>
      </c>
      <c r="C249" s="100" t="s">
        <v>345</v>
      </c>
      <c r="D249" s="100">
        <v>42</v>
      </c>
      <c r="E249" s="100" t="s">
        <v>346</v>
      </c>
      <c r="F249" s="100">
        <v>22609</v>
      </c>
      <c r="G249" s="101" t="s">
        <v>348</v>
      </c>
      <c r="H249" s="127">
        <v>8500</v>
      </c>
      <c r="I249" s="127">
        <v>8500</v>
      </c>
      <c r="J249" s="87">
        <f t="shared" si="44"/>
        <v>0</v>
      </c>
    </row>
    <row r="250" spans="1:10" s="96" customFormat="1">
      <c r="A250" s="54" t="str">
        <f t="shared" si="42"/>
        <v>0431322706</v>
      </c>
      <c r="B250" s="97" t="str">
        <f t="shared" si="43"/>
        <v>2</v>
      </c>
      <c r="C250" s="100" t="s">
        <v>345</v>
      </c>
      <c r="D250" s="100">
        <v>42</v>
      </c>
      <c r="E250" s="100" t="s">
        <v>346</v>
      </c>
      <c r="F250" s="100">
        <v>22706</v>
      </c>
      <c r="G250" s="101" t="s">
        <v>349</v>
      </c>
      <c r="H250" s="127">
        <v>0</v>
      </c>
      <c r="I250" s="127">
        <v>0</v>
      </c>
      <c r="J250" s="87">
        <v>0</v>
      </c>
    </row>
    <row r="251" spans="1:10" s="96" customFormat="1">
      <c r="A251" s="54" t="str">
        <f t="shared" si="42"/>
        <v>0431322799</v>
      </c>
      <c r="B251" s="97" t="str">
        <f t="shared" si="43"/>
        <v>2</v>
      </c>
      <c r="C251" s="100" t="s">
        <v>345</v>
      </c>
      <c r="D251" s="100">
        <v>42</v>
      </c>
      <c r="E251" s="100" t="s">
        <v>346</v>
      </c>
      <c r="F251" s="100">
        <v>22799</v>
      </c>
      <c r="G251" s="101" t="s">
        <v>350</v>
      </c>
      <c r="H251" s="127">
        <v>26886.04</v>
      </c>
      <c r="I251" s="127">
        <v>28000</v>
      </c>
      <c r="J251" s="87">
        <f t="shared" si="44"/>
        <v>4.1432654269650683E-2</v>
      </c>
    </row>
    <row r="252" spans="1:10">
      <c r="A252" s="54" t="str">
        <f t="shared" ref="A252:A261" si="45">CONCATENATE(C252,E252,F252)</f>
        <v>1734013000</v>
      </c>
      <c r="B252" s="91" t="str">
        <f t="shared" ref="B252:B261" si="46">MID(F252,1,1)</f>
        <v>1</v>
      </c>
      <c r="C252" s="82" t="s">
        <v>515</v>
      </c>
      <c r="D252" s="86">
        <v>42</v>
      </c>
      <c r="E252" s="82" t="s">
        <v>516</v>
      </c>
      <c r="F252" s="82">
        <v>13000</v>
      </c>
      <c r="G252" s="83" t="s">
        <v>517</v>
      </c>
      <c r="H252" s="126">
        <v>28710.55</v>
      </c>
      <c r="I252" s="126">
        <v>29426.98</v>
      </c>
      <c r="J252" s="87">
        <f t="shared" ref="J252:J262" si="47">+(I252-H252)/H252</f>
        <v>2.4953544951246156E-2</v>
      </c>
    </row>
    <row r="253" spans="1:10">
      <c r="A253" s="54" t="str">
        <f t="shared" si="45"/>
        <v>1734016000</v>
      </c>
      <c r="B253" s="91" t="str">
        <f t="shared" si="46"/>
        <v>1</v>
      </c>
      <c r="C253" s="82" t="s">
        <v>515</v>
      </c>
      <c r="D253" s="86">
        <v>42</v>
      </c>
      <c r="E253" s="82" t="s">
        <v>516</v>
      </c>
      <c r="F253" s="82">
        <v>16000</v>
      </c>
      <c r="G253" s="83" t="s">
        <v>257</v>
      </c>
      <c r="H253" s="126">
        <v>9079.02</v>
      </c>
      <c r="I253" s="126">
        <v>9284.43</v>
      </c>
      <c r="J253" s="87">
        <f t="shared" si="47"/>
        <v>2.2624688567708832E-2</v>
      </c>
    </row>
    <row r="254" spans="1:10">
      <c r="A254" s="54" t="str">
        <f t="shared" si="45"/>
        <v>1734022111</v>
      </c>
      <c r="B254" s="97" t="str">
        <f t="shared" si="46"/>
        <v>2</v>
      </c>
      <c r="C254" s="98" t="s">
        <v>515</v>
      </c>
      <c r="D254" s="86">
        <v>42</v>
      </c>
      <c r="E254" s="98" t="s">
        <v>516</v>
      </c>
      <c r="F254" s="98">
        <v>22111</v>
      </c>
      <c r="G254" s="99" t="s">
        <v>518</v>
      </c>
      <c r="H254" s="127">
        <v>3000</v>
      </c>
      <c r="I254" s="127">
        <v>3000</v>
      </c>
      <c r="J254" s="87">
        <f t="shared" si="47"/>
        <v>0</v>
      </c>
    </row>
    <row r="255" spans="1:10" s="96" customFormat="1">
      <c r="A255" s="54" t="str">
        <f t="shared" si="45"/>
        <v>1734022400</v>
      </c>
      <c r="B255" s="97" t="str">
        <f t="shared" si="46"/>
        <v>2</v>
      </c>
      <c r="C255" s="100">
        <v>17</v>
      </c>
      <c r="D255" s="86">
        <v>42</v>
      </c>
      <c r="E255" s="100">
        <v>340</v>
      </c>
      <c r="F255" s="100">
        <v>22400</v>
      </c>
      <c r="G255" s="101" t="s">
        <v>144</v>
      </c>
      <c r="H255" s="127">
        <v>1000</v>
      </c>
      <c r="I255" s="127">
        <v>1000</v>
      </c>
      <c r="J255" s="87">
        <f t="shared" si="47"/>
        <v>0</v>
      </c>
    </row>
    <row r="256" spans="1:10">
      <c r="A256" s="54" t="str">
        <f t="shared" si="45"/>
        <v>1734022609</v>
      </c>
      <c r="B256" s="97" t="str">
        <f t="shared" si="46"/>
        <v>2</v>
      </c>
      <c r="C256" s="98" t="s">
        <v>515</v>
      </c>
      <c r="D256" s="86">
        <v>42</v>
      </c>
      <c r="E256" s="98" t="s">
        <v>516</v>
      </c>
      <c r="F256" s="98">
        <v>22609</v>
      </c>
      <c r="G256" s="99" t="s">
        <v>100</v>
      </c>
      <c r="H256" s="127">
        <v>8000</v>
      </c>
      <c r="I256" s="127">
        <v>8000</v>
      </c>
      <c r="J256" s="87">
        <f t="shared" si="47"/>
        <v>0</v>
      </c>
    </row>
    <row r="257" spans="1:10">
      <c r="A257" s="54" t="str">
        <f t="shared" si="45"/>
        <v>1734122609</v>
      </c>
      <c r="B257" s="97" t="str">
        <f t="shared" si="46"/>
        <v>2</v>
      </c>
      <c r="C257" s="98" t="s">
        <v>515</v>
      </c>
      <c r="D257" s="86">
        <v>42</v>
      </c>
      <c r="E257" s="98" t="s">
        <v>519</v>
      </c>
      <c r="F257" s="98">
        <v>22609</v>
      </c>
      <c r="G257" s="99" t="s">
        <v>520</v>
      </c>
      <c r="H257" s="127">
        <v>18000</v>
      </c>
      <c r="I257" s="127">
        <v>14000</v>
      </c>
      <c r="J257" s="87">
        <f t="shared" si="47"/>
        <v>-0.22222222222222221</v>
      </c>
    </row>
    <row r="258" spans="1:10">
      <c r="A258" s="54" t="str">
        <f t="shared" si="45"/>
        <v>1734022699</v>
      </c>
      <c r="B258" s="97" t="str">
        <f t="shared" si="46"/>
        <v>2</v>
      </c>
      <c r="C258" s="100" t="s">
        <v>515</v>
      </c>
      <c r="D258" s="86">
        <v>42</v>
      </c>
      <c r="E258" s="100" t="s">
        <v>516</v>
      </c>
      <c r="F258" s="100">
        <v>22699</v>
      </c>
      <c r="G258" s="101" t="s">
        <v>521</v>
      </c>
      <c r="H258" s="127">
        <v>2000</v>
      </c>
      <c r="I258" s="127">
        <v>2000</v>
      </c>
      <c r="J258" s="87">
        <f t="shared" si="47"/>
        <v>0</v>
      </c>
    </row>
    <row r="259" spans="1:10">
      <c r="A259" s="54" t="str">
        <f t="shared" si="45"/>
        <v>1734022701</v>
      </c>
      <c r="B259" s="97" t="str">
        <f t="shared" si="46"/>
        <v>2</v>
      </c>
      <c r="C259" s="100" t="s">
        <v>515</v>
      </c>
      <c r="D259" s="86">
        <v>42</v>
      </c>
      <c r="E259" s="100" t="s">
        <v>516</v>
      </c>
      <c r="F259" s="100">
        <v>22701</v>
      </c>
      <c r="G259" s="101" t="s">
        <v>522</v>
      </c>
      <c r="H259" s="127">
        <v>62000</v>
      </c>
      <c r="I259" s="127">
        <v>62000</v>
      </c>
      <c r="J259" s="87">
        <f t="shared" si="47"/>
        <v>0</v>
      </c>
    </row>
    <row r="260" spans="1:10">
      <c r="A260" s="54" t="str">
        <f t="shared" si="45"/>
        <v>1734122799</v>
      </c>
      <c r="B260" s="97" t="str">
        <f t="shared" si="46"/>
        <v>2</v>
      </c>
      <c r="C260" s="100" t="s">
        <v>515</v>
      </c>
      <c r="D260" s="86">
        <v>42</v>
      </c>
      <c r="E260" s="100" t="s">
        <v>519</v>
      </c>
      <c r="F260" s="100">
        <v>22799</v>
      </c>
      <c r="G260" s="101" t="s">
        <v>523</v>
      </c>
      <c r="H260" s="127">
        <v>131000</v>
      </c>
      <c r="I260" s="127">
        <v>131000</v>
      </c>
      <c r="J260" s="87">
        <f t="shared" si="47"/>
        <v>0</v>
      </c>
    </row>
    <row r="261" spans="1:10">
      <c r="A261" s="54" t="str">
        <f t="shared" si="45"/>
        <v>1734263300</v>
      </c>
      <c r="B261" s="97" t="str">
        <f t="shared" si="46"/>
        <v>6</v>
      </c>
      <c r="C261" s="100" t="s">
        <v>515</v>
      </c>
      <c r="D261" s="86">
        <v>42</v>
      </c>
      <c r="E261" s="100" t="s">
        <v>524</v>
      </c>
      <c r="F261" s="100">
        <v>63300</v>
      </c>
      <c r="G261" s="83" t="s">
        <v>525</v>
      </c>
      <c r="H261" s="127">
        <v>3000</v>
      </c>
      <c r="I261" s="127">
        <v>3000</v>
      </c>
      <c r="J261" s="87">
        <f t="shared" si="47"/>
        <v>0</v>
      </c>
    </row>
    <row r="262" spans="1:10">
      <c r="B262" s="88"/>
      <c r="D262" s="88" t="s">
        <v>526</v>
      </c>
      <c r="E262" s="89"/>
      <c r="F262" s="89"/>
      <c r="G262" s="90"/>
      <c r="H262" s="121">
        <f>SUM(H246:H261)</f>
        <v>345415.41000000003</v>
      </c>
      <c r="I262" s="121">
        <f>SUM(I246:I261)</f>
        <v>344521.45999999996</v>
      </c>
      <c r="J262" s="87">
        <f t="shared" si="47"/>
        <v>-2.5880431912405698E-3</v>
      </c>
    </row>
    <row r="263" spans="1:10">
      <c r="A263" s="52"/>
      <c r="B263" s="52"/>
      <c r="C263" s="115"/>
      <c r="D263" s="122"/>
      <c r="E263" s="115"/>
      <c r="F263" s="115"/>
      <c r="G263" s="53"/>
      <c r="H263" s="84"/>
      <c r="I263" s="84"/>
      <c r="J263" s="103"/>
    </row>
    <row r="264" spans="1:10">
      <c r="A264" s="54"/>
      <c r="B264" s="54"/>
      <c r="C264" s="86"/>
      <c r="D264" s="86"/>
      <c r="E264" s="86"/>
      <c r="F264" s="86"/>
      <c r="G264" s="56"/>
      <c r="H264" s="104"/>
      <c r="I264" s="104"/>
      <c r="J264" s="57"/>
    </row>
    <row r="265" spans="1:10" ht="15" thickBot="1">
      <c r="A265" s="69"/>
      <c r="B265" s="69"/>
      <c r="D265" s="76" t="s">
        <v>617</v>
      </c>
      <c r="E265" s="77"/>
      <c r="F265" s="69"/>
      <c r="G265" s="69"/>
      <c r="H265" s="78"/>
      <c r="I265" s="78"/>
      <c r="J265" s="78"/>
    </row>
    <row r="266" spans="1:10" ht="15" thickBot="1">
      <c r="A266" s="50" t="s">
        <v>236</v>
      </c>
      <c r="B266" s="79"/>
      <c r="C266" s="80" t="s">
        <v>237</v>
      </c>
      <c r="D266" s="80" t="s">
        <v>237</v>
      </c>
      <c r="E266" s="80" t="s">
        <v>291</v>
      </c>
      <c r="F266" s="80" t="s">
        <v>32</v>
      </c>
      <c r="G266" s="80" t="s">
        <v>33</v>
      </c>
      <c r="H266" s="80" t="s">
        <v>585</v>
      </c>
      <c r="I266" s="80" t="s">
        <v>604</v>
      </c>
      <c r="J266" s="81" t="s">
        <v>31</v>
      </c>
    </row>
    <row r="267" spans="1:10">
      <c r="A267" s="54" t="str">
        <f t="shared" ref="A267:A284" si="48">CONCATENATE(C267,E267,F267)</f>
        <v>0832013000</v>
      </c>
      <c r="B267" s="91" t="str">
        <f t="shared" ref="B267:B284" si="49">MID(F267,1,1)</f>
        <v>1</v>
      </c>
      <c r="C267" s="82" t="s">
        <v>403</v>
      </c>
      <c r="D267" s="86">
        <v>43</v>
      </c>
      <c r="E267" s="82" t="s">
        <v>404</v>
      </c>
      <c r="F267" s="82">
        <v>13000</v>
      </c>
      <c r="G267" s="83" t="s">
        <v>405</v>
      </c>
      <c r="H267" s="126">
        <v>70312.7</v>
      </c>
      <c r="I267" s="126">
        <v>72165.66</v>
      </c>
      <c r="J267" s="87">
        <f t="shared" ref="J267:J285" si="50">+(I267-H267)/H267</f>
        <v>2.6353133928863584E-2</v>
      </c>
    </row>
    <row r="268" spans="1:10">
      <c r="A268" s="54" t="str">
        <f t="shared" si="48"/>
        <v>0832016000</v>
      </c>
      <c r="B268" s="91" t="str">
        <f t="shared" si="49"/>
        <v>1</v>
      </c>
      <c r="C268" s="82" t="s">
        <v>403</v>
      </c>
      <c r="D268" s="86">
        <v>43</v>
      </c>
      <c r="E268" s="82" t="s">
        <v>404</v>
      </c>
      <c r="F268" s="82">
        <v>16000</v>
      </c>
      <c r="G268" s="83" t="s">
        <v>257</v>
      </c>
      <c r="H268" s="126">
        <v>21878.48</v>
      </c>
      <c r="I268" s="126">
        <v>22735.83</v>
      </c>
      <c r="J268" s="87">
        <f t="shared" si="50"/>
        <v>3.9186908779769082E-2</v>
      </c>
    </row>
    <row r="269" spans="1:10">
      <c r="A269" s="54" t="str">
        <f t="shared" si="48"/>
        <v>0832622609</v>
      </c>
      <c r="B269" s="54" t="str">
        <f t="shared" si="49"/>
        <v>2</v>
      </c>
      <c r="C269" s="82" t="s">
        <v>403</v>
      </c>
      <c r="D269" s="86">
        <v>43</v>
      </c>
      <c r="E269" s="82" t="s">
        <v>406</v>
      </c>
      <c r="F269" s="82">
        <v>22609</v>
      </c>
      <c r="G269" s="83" t="s">
        <v>407</v>
      </c>
      <c r="H269" s="126">
        <v>2500</v>
      </c>
      <c r="I269" s="126">
        <v>2500</v>
      </c>
      <c r="J269" s="87">
        <f t="shared" si="50"/>
        <v>0</v>
      </c>
    </row>
    <row r="270" spans="1:10">
      <c r="A270" s="54" t="str">
        <f t="shared" si="48"/>
        <v>0832622699</v>
      </c>
      <c r="B270" s="54" t="str">
        <f t="shared" si="49"/>
        <v>2</v>
      </c>
      <c r="C270" s="82" t="s">
        <v>403</v>
      </c>
      <c r="D270" s="86">
        <v>43</v>
      </c>
      <c r="E270" s="82" t="s">
        <v>406</v>
      </c>
      <c r="F270" s="82">
        <v>22699</v>
      </c>
      <c r="G270" s="83" t="s">
        <v>408</v>
      </c>
      <c r="H270" s="126">
        <v>34000</v>
      </c>
      <c r="I270" s="126">
        <v>30000</v>
      </c>
      <c r="J270" s="87">
        <f t="shared" si="50"/>
        <v>-0.11764705882352941</v>
      </c>
    </row>
    <row r="271" spans="1:10">
      <c r="A271" s="54" t="str">
        <f t="shared" si="48"/>
        <v>0832722699</v>
      </c>
      <c r="B271" s="54" t="str">
        <f t="shared" si="49"/>
        <v>2</v>
      </c>
      <c r="C271" s="105" t="s">
        <v>403</v>
      </c>
      <c r="D271" s="86">
        <v>43</v>
      </c>
      <c r="E271" s="105" t="s">
        <v>409</v>
      </c>
      <c r="F271" s="105">
        <v>22699</v>
      </c>
      <c r="G271" s="83" t="s">
        <v>410</v>
      </c>
      <c r="H271" s="126">
        <v>0</v>
      </c>
      <c r="I271" s="126">
        <v>3500</v>
      </c>
      <c r="J271" s="87" t="s">
        <v>120</v>
      </c>
    </row>
    <row r="272" spans="1:10">
      <c r="A272" s="54" t="str">
        <f t="shared" si="48"/>
        <v>0832022706</v>
      </c>
      <c r="B272" s="54" t="str">
        <f t="shared" si="49"/>
        <v>2</v>
      </c>
      <c r="C272" s="105" t="s">
        <v>403</v>
      </c>
      <c r="D272" s="86">
        <v>43</v>
      </c>
      <c r="E272" s="105">
        <v>320</v>
      </c>
      <c r="F272" s="105">
        <v>22706</v>
      </c>
      <c r="G272" s="83" t="s">
        <v>411</v>
      </c>
      <c r="H272" s="126">
        <v>12600</v>
      </c>
      <c r="I272" s="126">
        <v>12600</v>
      </c>
      <c r="J272" s="87">
        <f t="shared" si="50"/>
        <v>0</v>
      </c>
    </row>
    <row r="273" spans="1:10">
      <c r="A273" s="54" t="str">
        <f t="shared" si="48"/>
        <v>0832622706</v>
      </c>
      <c r="B273" s="54" t="str">
        <f t="shared" si="49"/>
        <v>2</v>
      </c>
      <c r="C273" s="82" t="s">
        <v>403</v>
      </c>
      <c r="D273" s="86">
        <v>43</v>
      </c>
      <c r="E273" s="82" t="s">
        <v>406</v>
      </c>
      <c r="F273" s="82">
        <v>22706</v>
      </c>
      <c r="G273" s="83" t="s">
        <v>412</v>
      </c>
      <c r="H273" s="126">
        <v>43100</v>
      </c>
      <c r="I273" s="126">
        <v>43100</v>
      </c>
      <c r="J273" s="87">
        <f t="shared" si="50"/>
        <v>0</v>
      </c>
    </row>
    <row r="274" spans="1:10">
      <c r="A274" s="54" t="str">
        <f t="shared" si="48"/>
        <v>0832322799</v>
      </c>
      <c r="B274" s="54" t="str">
        <f t="shared" si="49"/>
        <v>2</v>
      </c>
      <c r="C274" s="82" t="s">
        <v>403</v>
      </c>
      <c r="D274" s="86">
        <v>43</v>
      </c>
      <c r="E274" s="82">
        <v>323</v>
      </c>
      <c r="F274" s="82">
        <v>22799</v>
      </c>
      <c r="G274" s="83" t="s">
        <v>413</v>
      </c>
      <c r="H274" s="126">
        <v>140000</v>
      </c>
      <c r="I274" s="126">
        <v>140300</v>
      </c>
      <c r="J274" s="87">
        <f t="shared" si="50"/>
        <v>2.142857142857143E-3</v>
      </c>
    </row>
    <row r="275" spans="1:10">
      <c r="A275" s="54" t="str">
        <f t="shared" si="48"/>
        <v>0832622799</v>
      </c>
      <c r="B275" s="54" t="str">
        <f t="shared" si="49"/>
        <v>2</v>
      </c>
      <c r="C275" s="82" t="s">
        <v>403</v>
      </c>
      <c r="D275" s="86">
        <v>43</v>
      </c>
      <c r="E275" s="82" t="s">
        <v>406</v>
      </c>
      <c r="F275" s="82">
        <v>22799</v>
      </c>
      <c r="G275" s="83" t="s">
        <v>414</v>
      </c>
      <c r="H275" s="126">
        <v>132186</v>
      </c>
      <c r="I275" s="126">
        <v>132186</v>
      </c>
      <c r="J275" s="87">
        <f t="shared" si="50"/>
        <v>0</v>
      </c>
    </row>
    <row r="276" spans="1:10">
      <c r="A276" s="54" t="str">
        <f t="shared" si="48"/>
        <v>0832642390</v>
      </c>
      <c r="B276" s="54" t="str">
        <f t="shared" si="49"/>
        <v>4</v>
      </c>
      <c r="C276" s="86" t="s">
        <v>403</v>
      </c>
      <c r="D276" s="86">
        <v>43</v>
      </c>
      <c r="E276" s="86" t="s">
        <v>406</v>
      </c>
      <c r="F276" s="86">
        <v>42390</v>
      </c>
      <c r="G276" s="56" t="s">
        <v>415</v>
      </c>
      <c r="H276" s="126">
        <v>4800</v>
      </c>
      <c r="I276" s="126">
        <v>0</v>
      </c>
      <c r="J276" s="87">
        <f t="shared" si="50"/>
        <v>-1</v>
      </c>
    </row>
    <row r="277" spans="1:10">
      <c r="A277" s="54" t="str">
        <f t="shared" si="48"/>
        <v>0832648000</v>
      </c>
      <c r="B277" s="54" t="str">
        <f t="shared" si="49"/>
        <v>4</v>
      </c>
      <c r="C277" s="86" t="s">
        <v>403</v>
      </c>
      <c r="D277" s="86">
        <v>43</v>
      </c>
      <c r="E277" s="106" t="s">
        <v>406</v>
      </c>
      <c r="F277" s="106">
        <v>48000</v>
      </c>
      <c r="G277" s="56" t="s">
        <v>416</v>
      </c>
      <c r="H277" s="126">
        <v>220</v>
      </c>
      <c r="I277" s="126">
        <v>220</v>
      </c>
      <c r="J277" s="87">
        <f t="shared" si="50"/>
        <v>0</v>
      </c>
    </row>
    <row r="278" spans="1:10" ht="15" customHeight="1">
      <c r="A278" s="54" t="str">
        <f t="shared" si="48"/>
        <v>0832648901</v>
      </c>
      <c r="B278" s="54" t="str">
        <f t="shared" si="49"/>
        <v>4</v>
      </c>
      <c r="C278" s="86" t="s">
        <v>403</v>
      </c>
      <c r="D278" s="86">
        <v>43</v>
      </c>
      <c r="E278" s="86" t="s">
        <v>406</v>
      </c>
      <c r="F278" s="86">
        <v>48901</v>
      </c>
      <c r="G278" s="56" t="s">
        <v>417</v>
      </c>
      <c r="H278" s="126">
        <v>12700</v>
      </c>
      <c r="I278" s="126">
        <v>12700</v>
      </c>
      <c r="J278" s="87">
        <f t="shared" si="50"/>
        <v>0</v>
      </c>
    </row>
    <row r="279" spans="1:10" ht="15" customHeight="1">
      <c r="A279" s="54" t="str">
        <f t="shared" si="48"/>
        <v>0832648910</v>
      </c>
      <c r="B279" s="54" t="str">
        <f t="shared" si="49"/>
        <v>4</v>
      </c>
      <c r="C279" s="86" t="s">
        <v>403</v>
      </c>
      <c r="D279" s="86">
        <v>43</v>
      </c>
      <c r="E279" s="86" t="s">
        <v>406</v>
      </c>
      <c r="F279" s="86">
        <v>48910</v>
      </c>
      <c r="G279" s="56" t="s">
        <v>418</v>
      </c>
      <c r="H279" s="126">
        <v>6350</v>
      </c>
      <c r="I279" s="126">
        <v>6350</v>
      </c>
      <c r="J279" s="87">
        <f t="shared" si="50"/>
        <v>0</v>
      </c>
    </row>
    <row r="280" spans="1:10">
      <c r="A280" s="54" t="str">
        <f t="shared" si="48"/>
        <v>0832648911</v>
      </c>
      <c r="B280" s="54" t="str">
        <f t="shared" si="49"/>
        <v>4</v>
      </c>
      <c r="C280" s="86" t="s">
        <v>403</v>
      </c>
      <c r="D280" s="86">
        <v>43</v>
      </c>
      <c r="E280" s="86" t="s">
        <v>406</v>
      </c>
      <c r="F280" s="86">
        <v>48911</v>
      </c>
      <c r="G280" s="56" t="s">
        <v>419</v>
      </c>
      <c r="H280" s="126">
        <v>9550</v>
      </c>
      <c r="I280" s="126">
        <v>9550</v>
      </c>
      <c r="J280" s="87">
        <f t="shared" si="50"/>
        <v>0</v>
      </c>
    </row>
    <row r="281" spans="1:10">
      <c r="A281" s="54" t="str">
        <f t="shared" si="48"/>
        <v>0832648912</v>
      </c>
      <c r="B281" s="54" t="str">
        <f t="shared" si="49"/>
        <v>4</v>
      </c>
      <c r="C281" s="86" t="s">
        <v>403</v>
      </c>
      <c r="D281" s="86">
        <v>43</v>
      </c>
      <c r="E281" s="86" t="s">
        <v>406</v>
      </c>
      <c r="F281" s="86">
        <v>48912</v>
      </c>
      <c r="G281" s="56" t="s">
        <v>420</v>
      </c>
      <c r="H281" s="126">
        <v>5500</v>
      </c>
      <c r="I281" s="126">
        <v>4000</v>
      </c>
      <c r="J281" s="87">
        <f t="shared" si="50"/>
        <v>-0.27272727272727271</v>
      </c>
    </row>
    <row r="282" spans="1:10">
      <c r="A282" s="54" t="str">
        <f t="shared" si="48"/>
        <v>0832648913</v>
      </c>
      <c r="B282" s="54" t="str">
        <f t="shared" si="49"/>
        <v>4</v>
      </c>
      <c r="C282" s="86" t="s">
        <v>403</v>
      </c>
      <c r="D282" s="86">
        <v>43</v>
      </c>
      <c r="E282" s="86" t="s">
        <v>406</v>
      </c>
      <c r="F282" s="86">
        <v>48913</v>
      </c>
      <c r="G282" s="56" t="s">
        <v>421</v>
      </c>
      <c r="H282" s="126">
        <v>19110</v>
      </c>
      <c r="I282" s="126">
        <v>19110</v>
      </c>
      <c r="J282" s="87">
        <f t="shared" si="50"/>
        <v>0</v>
      </c>
    </row>
    <row r="283" spans="1:10">
      <c r="A283" s="54" t="str">
        <f t="shared" si="48"/>
        <v>0832648914</v>
      </c>
      <c r="B283" s="54" t="str">
        <f t="shared" si="49"/>
        <v>4</v>
      </c>
      <c r="C283" s="86" t="s">
        <v>403</v>
      </c>
      <c r="D283" s="86">
        <v>43</v>
      </c>
      <c r="E283" s="86" t="s">
        <v>406</v>
      </c>
      <c r="F283" s="86">
        <v>48914</v>
      </c>
      <c r="G283" s="56" t="s">
        <v>422</v>
      </c>
      <c r="H283" s="126">
        <v>7875</v>
      </c>
      <c r="I283" s="126">
        <v>7875</v>
      </c>
      <c r="J283" s="87">
        <f t="shared" si="50"/>
        <v>0</v>
      </c>
    </row>
    <row r="284" spans="1:10">
      <c r="A284" s="54" t="str">
        <f t="shared" si="48"/>
        <v>0832648915</v>
      </c>
      <c r="B284" s="54" t="str">
        <f t="shared" si="49"/>
        <v>4</v>
      </c>
      <c r="C284" s="86" t="s">
        <v>403</v>
      </c>
      <c r="D284" s="86">
        <v>43</v>
      </c>
      <c r="E284" s="86">
        <v>326</v>
      </c>
      <c r="F284" s="86">
        <v>48915</v>
      </c>
      <c r="G284" s="56" t="s">
        <v>423</v>
      </c>
      <c r="H284" s="126">
        <v>525</v>
      </c>
      <c r="I284" s="126">
        <v>525</v>
      </c>
      <c r="J284" s="87">
        <f t="shared" si="50"/>
        <v>0</v>
      </c>
    </row>
    <row r="285" spans="1:10">
      <c r="A285" s="88"/>
      <c r="B285" s="88"/>
      <c r="D285" s="107" t="s">
        <v>424</v>
      </c>
      <c r="E285" s="89"/>
      <c r="F285" s="89"/>
      <c r="G285" s="90"/>
      <c r="H285" s="121">
        <f>SUM(H267:H284)</f>
        <v>523207.18</v>
      </c>
      <c r="I285" s="121">
        <f>SUM(I267:I284)</f>
        <v>519417.49</v>
      </c>
      <c r="J285" s="87">
        <f t="shared" si="50"/>
        <v>-7.2431918843315615E-3</v>
      </c>
    </row>
    <row r="286" spans="1:10">
      <c r="A286" s="108"/>
      <c r="B286" s="108"/>
      <c r="C286" s="109"/>
      <c r="D286" s="109"/>
      <c r="E286" s="110"/>
      <c r="F286" s="110"/>
      <c r="G286" s="111"/>
      <c r="H286" s="84"/>
      <c r="I286" s="84"/>
      <c r="J286" s="103"/>
    </row>
    <row r="287" spans="1:10">
      <c r="A287" s="54"/>
      <c r="B287" s="54"/>
      <c r="C287" s="86"/>
      <c r="D287" s="86"/>
      <c r="E287" s="86"/>
      <c r="F287" s="86"/>
      <c r="G287" s="56"/>
      <c r="H287" s="104"/>
      <c r="I287" s="104"/>
      <c r="J287" s="57"/>
    </row>
    <row r="288" spans="1:10" ht="15" thickBot="1">
      <c r="A288" s="69"/>
      <c r="B288" s="69"/>
      <c r="D288" s="76" t="s">
        <v>457</v>
      </c>
      <c r="E288" s="77"/>
      <c r="F288" s="69"/>
      <c r="G288" s="69"/>
      <c r="H288" s="78"/>
      <c r="I288" s="78"/>
      <c r="J288" s="78"/>
    </row>
    <row r="289" spans="1:10" ht="15" thickBot="1">
      <c r="A289" s="50" t="s">
        <v>236</v>
      </c>
      <c r="B289" s="79"/>
      <c r="C289" s="80" t="s">
        <v>237</v>
      </c>
      <c r="D289" s="80" t="s">
        <v>237</v>
      </c>
      <c r="E289" s="80" t="s">
        <v>291</v>
      </c>
      <c r="F289" s="80" t="s">
        <v>32</v>
      </c>
      <c r="G289" s="80" t="s">
        <v>33</v>
      </c>
      <c r="H289" s="80" t="s">
        <v>585</v>
      </c>
      <c r="I289" s="80" t="s">
        <v>604</v>
      </c>
      <c r="J289" s="81" t="s">
        <v>31</v>
      </c>
    </row>
    <row r="290" spans="1:10">
      <c r="A290" s="54" t="str">
        <f t="shared" ref="A290:A301" si="51">CONCATENATE(C290,E290,F290)</f>
        <v>1133713000</v>
      </c>
      <c r="B290" s="91" t="str">
        <f t="shared" ref="B290:B301" si="52">MID(F290,1,1)</f>
        <v>1</v>
      </c>
      <c r="C290" s="82" t="s">
        <v>458</v>
      </c>
      <c r="D290" s="86">
        <v>44</v>
      </c>
      <c r="E290" s="82" t="s">
        <v>459</v>
      </c>
      <c r="F290" s="82">
        <v>13000</v>
      </c>
      <c r="G290" s="83" t="s">
        <v>252</v>
      </c>
      <c r="H290" s="126">
        <v>0</v>
      </c>
      <c r="I290" s="126">
        <v>0</v>
      </c>
      <c r="J290" s="87">
        <v>0</v>
      </c>
    </row>
    <row r="291" spans="1:10">
      <c r="A291" s="54" t="str">
        <f t="shared" si="51"/>
        <v>1133713100</v>
      </c>
      <c r="B291" s="91" t="str">
        <f t="shared" si="52"/>
        <v>1</v>
      </c>
      <c r="C291" s="82">
        <v>11</v>
      </c>
      <c r="D291" s="86">
        <v>44</v>
      </c>
      <c r="E291" s="82" t="s">
        <v>459</v>
      </c>
      <c r="F291" s="82">
        <v>13100</v>
      </c>
      <c r="G291" s="83" t="s">
        <v>254</v>
      </c>
      <c r="H291" s="126">
        <v>0</v>
      </c>
      <c r="I291" s="126">
        <v>0</v>
      </c>
      <c r="J291" s="87">
        <v>0</v>
      </c>
    </row>
    <row r="292" spans="1:10">
      <c r="A292" s="54" t="str">
        <f t="shared" si="51"/>
        <v>1133716000</v>
      </c>
      <c r="B292" s="91" t="str">
        <f t="shared" si="52"/>
        <v>1</v>
      </c>
      <c r="C292" s="82" t="s">
        <v>458</v>
      </c>
      <c r="D292" s="86">
        <v>44</v>
      </c>
      <c r="E292" s="82" t="s">
        <v>459</v>
      </c>
      <c r="F292" s="82">
        <v>16000</v>
      </c>
      <c r="G292" s="83" t="s">
        <v>257</v>
      </c>
      <c r="H292" s="126">
        <v>0</v>
      </c>
      <c r="I292" s="126">
        <v>0</v>
      </c>
      <c r="J292" s="87">
        <v>0</v>
      </c>
    </row>
    <row r="293" spans="1:10" ht="15" customHeight="1">
      <c r="A293" s="54" t="str">
        <f t="shared" si="51"/>
        <v>1133722606</v>
      </c>
      <c r="B293" s="54" t="str">
        <f t="shared" si="52"/>
        <v>2</v>
      </c>
      <c r="C293" s="82" t="s">
        <v>458</v>
      </c>
      <c r="D293" s="86">
        <v>44</v>
      </c>
      <c r="E293" s="82" t="s">
        <v>459</v>
      </c>
      <c r="F293" s="82">
        <v>22606</v>
      </c>
      <c r="G293" s="83" t="s">
        <v>460</v>
      </c>
      <c r="H293" s="126">
        <v>11600</v>
      </c>
      <c r="I293" s="126">
        <v>10000</v>
      </c>
      <c r="J293" s="87">
        <f t="shared" ref="J293:J302" si="53">+(I293-H293)/H293</f>
        <v>-0.13793103448275862</v>
      </c>
    </row>
    <row r="294" spans="1:10">
      <c r="A294" s="54" t="str">
        <f t="shared" si="51"/>
        <v>1133722609</v>
      </c>
      <c r="B294" s="54" t="str">
        <f t="shared" si="52"/>
        <v>2</v>
      </c>
      <c r="C294" s="82" t="s">
        <v>458</v>
      </c>
      <c r="D294" s="86">
        <v>44</v>
      </c>
      <c r="E294" s="82" t="s">
        <v>459</v>
      </c>
      <c r="F294" s="82">
        <v>22609</v>
      </c>
      <c r="G294" s="83" t="s">
        <v>602</v>
      </c>
      <c r="H294" s="126">
        <v>17500</v>
      </c>
      <c r="I294" s="126">
        <v>16300</v>
      </c>
      <c r="J294" s="87">
        <f t="shared" si="53"/>
        <v>-6.8571428571428575E-2</v>
      </c>
    </row>
    <row r="295" spans="1:10">
      <c r="A295" s="54" t="str">
        <f t="shared" si="51"/>
        <v>1133722699</v>
      </c>
      <c r="B295" s="54" t="str">
        <f t="shared" si="52"/>
        <v>2</v>
      </c>
      <c r="C295" s="82" t="s">
        <v>458</v>
      </c>
      <c r="D295" s="86">
        <v>44</v>
      </c>
      <c r="E295" s="82">
        <v>337</v>
      </c>
      <c r="F295" s="82">
        <v>22699</v>
      </c>
      <c r="G295" s="83" t="s">
        <v>461</v>
      </c>
      <c r="H295" s="126">
        <v>3500</v>
      </c>
      <c r="I295" s="126">
        <v>2000</v>
      </c>
      <c r="J295" s="87">
        <f t="shared" si="53"/>
        <v>-0.42857142857142855</v>
      </c>
    </row>
    <row r="296" spans="1:10">
      <c r="A296" s="54" t="str">
        <f>CONCATENATE(C296,E296,F296)</f>
        <v>1133822699</v>
      </c>
      <c r="B296" s="54" t="str">
        <f>MID(F296,1,1)</f>
        <v>2</v>
      </c>
      <c r="C296" s="86">
        <v>11</v>
      </c>
      <c r="D296" s="86">
        <v>44</v>
      </c>
      <c r="E296" s="86">
        <v>338</v>
      </c>
      <c r="F296" s="86">
        <v>22699</v>
      </c>
      <c r="G296" s="56" t="s">
        <v>466</v>
      </c>
      <c r="H296" s="126">
        <v>8000</v>
      </c>
      <c r="I296" s="126">
        <v>8000</v>
      </c>
      <c r="J296" s="87">
        <f t="shared" si="53"/>
        <v>0</v>
      </c>
    </row>
    <row r="297" spans="1:10">
      <c r="A297" s="54" t="str">
        <f t="shared" si="51"/>
        <v>1133722799</v>
      </c>
      <c r="B297" s="54" t="str">
        <f t="shared" si="52"/>
        <v>2</v>
      </c>
      <c r="C297" s="82" t="s">
        <v>458</v>
      </c>
      <c r="D297" s="86">
        <v>44</v>
      </c>
      <c r="E297" s="82" t="s">
        <v>459</v>
      </c>
      <c r="F297" s="82">
        <v>22799</v>
      </c>
      <c r="G297" s="83" t="s">
        <v>600</v>
      </c>
      <c r="H297" s="145">
        <v>161757.20000000001</v>
      </c>
      <c r="I297" s="145">
        <f>141169.91</f>
        <v>141169.91</v>
      </c>
      <c r="J297" s="87">
        <f t="shared" si="53"/>
        <v>-0.12727278909377762</v>
      </c>
    </row>
    <row r="298" spans="1:10">
      <c r="A298" s="54" t="str">
        <f t="shared" si="51"/>
        <v>1133822799</v>
      </c>
      <c r="B298" s="54" t="str">
        <f t="shared" si="52"/>
        <v>2</v>
      </c>
      <c r="C298" s="82">
        <v>11</v>
      </c>
      <c r="D298" s="86">
        <v>44</v>
      </c>
      <c r="E298" s="82" t="s">
        <v>435</v>
      </c>
      <c r="F298" s="82">
        <v>22799</v>
      </c>
      <c r="G298" s="83" t="s">
        <v>462</v>
      </c>
      <c r="H298" s="126">
        <v>21100</v>
      </c>
      <c r="I298" s="126">
        <v>18500</v>
      </c>
      <c r="J298" s="87">
        <f t="shared" si="53"/>
        <v>-0.12322274881516587</v>
      </c>
    </row>
    <row r="299" spans="1:10">
      <c r="A299" s="54" t="str">
        <f t="shared" si="51"/>
        <v>1133748910</v>
      </c>
      <c r="B299" s="54" t="str">
        <f t="shared" si="52"/>
        <v>4</v>
      </c>
      <c r="C299" s="82" t="s">
        <v>458</v>
      </c>
      <c r="D299" s="86">
        <v>44</v>
      </c>
      <c r="E299" s="82" t="s">
        <v>459</v>
      </c>
      <c r="F299" s="82">
        <v>48910</v>
      </c>
      <c r="G299" s="83" t="s">
        <v>463</v>
      </c>
      <c r="H299" s="126">
        <v>0</v>
      </c>
      <c r="I299" s="126">
        <v>0</v>
      </c>
      <c r="J299" s="87">
        <v>0</v>
      </c>
    </row>
    <row r="300" spans="1:10">
      <c r="A300" s="54" t="str">
        <f t="shared" si="51"/>
        <v>1133762502</v>
      </c>
      <c r="B300" s="54" t="str">
        <f t="shared" si="52"/>
        <v>6</v>
      </c>
      <c r="C300" s="82" t="s">
        <v>458</v>
      </c>
      <c r="D300" s="86">
        <v>44</v>
      </c>
      <c r="E300" s="82" t="s">
        <v>459</v>
      </c>
      <c r="F300" s="82">
        <v>62502</v>
      </c>
      <c r="G300" s="83" t="s">
        <v>464</v>
      </c>
      <c r="H300" s="126">
        <v>600</v>
      </c>
      <c r="I300" s="126">
        <v>0</v>
      </c>
      <c r="J300" s="87">
        <f t="shared" si="53"/>
        <v>-1</v>
      </c>
    </row>
    <row r="301" spans="1:10">
      <c r="A301" s="54" t="str">
        <f t="shared" si="51"/>
        <v>1133762600</v>
      </c>
      <c r="B301" s="54" t="str">
        <f t="shared" si="52"/>
        <v>6</v>
      </c>
      <c r="C301" s="82" t="s">
        <v>458</v>
      </c>
      <c r="D301" s="86">
        <v>44</v>
      </c>
      <c r="E301" s="82" t="s">
        <v>459</v>
      </c>
      <c r="F301" s="82">
        <v>62600</v>
      </c>
      <c r="G301" s="83" t="s">
        <v>465</v>
      </c>
      <c r="H301" s="126">
        <v>500</v>
      </c>
      <c r="I301" s="126">
        <v>0</v>
      </c>
      <c r="J301" s="87">
        <f t="shared" si="53"/>
        <v>-1</v>
      </c>
    </row>
    <row r="302" spans="1:10">
      <c r="B302" s="88"/>
      <c r="D302" s="88" t="s">
        <v>467</v>
      </c>
      <c r="E302" s="89"/>
      <c r="F302" s="89"/>
      <c r="G302" s="90"/>
      <c r="H302" s="121">
        <f>SUM(H290:H301)</f>
        <v>224557.2</v>
      </c>
      <c r="I302" s="121">
        <f>SUM(I290:I301)</f>
        <v>195969.91</v>
      </c>
      <c r="J302" s="87">
        <f t="shared" si="53"/>
        <v>-0.12730515877469084</v>
      </c>
    </row>
    <row r="303" spans="1:10">
      <c r="A303" s="54"/>
      <c r="B303" s="54"/>
      <c r="C303" s="86"/>
      <c r="D303" s="86"/>
      <c r="E303" s="86"/>
      <c r="F303" s="86"/>
      <c r="G303" s="56"/>
      <c r="H303" s="84"/>
      <c r="I303" s="84"/>
      <c r="J303" s="13"/>
    </row>
    <row r="304" spans="1:10">
      <c r="A304" s="54"/>
      <c r="B304" s="54"/>
      <c r="C304" s="86"/>
      <c r="D304" s="86"/>
      <c r="E304" s="86"/>
      <c r="F304" s="86"/>
      <c r="G304" s="56"/>
      <c r="H304" s="104"/>
      <c r="I304" s="104"/>
      <c r="J304" s="57"/>
    </row>
    <row r="305" spans="1:10" s="96" customFormat="1" ht="15" thickBot="1">
      <c r="A305" s="69"/>
      <c r="B305" s="69"/>
      <c r="D305" s="76" t="s">
        <v>610</v>
      </c>
      <c r="E305" s="77"/>
      <c r="F305" s="69"/>
      <c r="G305" s="69"/>
      <c r="H305" s="78"/>
      <c r="I305" s="78"/>
      <c r="J305" s="78"/>
    </row>
    <row r="306" spans="1:10" s="96" customFormat="1" ht="15" thickBot="1">
      <c r="A306" s="80" t="s">
        <v>236</v>
      </c>
      <c r="B306" s="79"/>
      <c r="C306" s="80" t="s">
        <v>237</v>
      </c>
      <c r="D306" s="80" t="s">
        <v>237</v>
      </c>
      <c r="E306" s="80" t="s">
        <v>291</v>
      </c>
      <c r="F306" s="80" t="s">
        <v>32</v>
      </c>
      <c r="G306" s="80" t="s">
        <v>33</v>
      </c>
      <c r="H306" s="80" t="s">
        <v>585</v>
      </c>
      <c r="I306" s="80" t="s">
        <v>604</v>
      </c>
      <c r="J306" s="81" t="s">
        <v>31</v>
      </c>
    </row>
    <row r="307" spans="1:10" s="96" customFormat="1">
      <c r="A307" s="54" t="str">
        <f>CONCATENATE(C307,E307,F307)</f>
        <v>1423122001</v>
      </c>
      <c r="B307" s="54" t="str">
        <f>MID(F307,1,1)</f>
        <v>2</v>
      </c>
      <c r="C307" s="86">
        <v>14</v>
      </c>
      <c r="D307" s="86">
        <v>45</v>
      </c>
      <c r="E307" s="86">
        <v>231</v>
      </c>
      <c r="F307" s="141">
        <v>22001</v>
      </c>
      <c r="G307" s="83" t="s">
        <v>578</v>
      </c>
      <c r="H307" s="126">
        <v>500</v>
      </c>
      <c r="I307" s="126">
        <v>500</v>
      </c>
      <c r="J307" s="87">
        <f>+(I307-H307)/H307</f>
        <v>0</v>
      </c>
    </row>
    <row r="308" spans="1:10" s="96" customFormat="1">
      <c r="A308" s="54" t="str">
        <f>CONCATENATE(C308,E308,F308)</f>
        <v>2423122699</v>
      </c>
      <c r="B308" s="54" t="str">
        <f>MID(F308,1,1)</f>
        <v>2</v>
      </c>
      <c r="C308" s="86">
        <v>24</v>
      </c>
      <c r="D308" s="86">
        <v>45</v>
      </c>
      <c r="E308" s="86">
        <v>231</v>
      </c>
      <c r="F308" s="86">
        <v>22699</v>
      </c>
      <c r="G308" s="83" t="s">
        <v>612</v>
      </c>
      <c r="H308" s="143" t="s">
        <v>120</v>
      </c>
      <c r="I308" s="126">
        <v>20000</v>
      </c>
      <c r="J308" s="87" t="s">
        <v>120</v>
      </c>
    </row>
    <row r="309" spans="1:10" s="96" customFormat="1">
      <c r="A309" s="54" t="str">
        <f>CONCATENATE(C309,E309,F309)</f>
        <v>2423122609</v>
      </c>
      <c r="B309" s="54" t="str">
        <f>MID(F309,1,1)</f>
        <v>2</v>
      </c>
      <c r="C309" s="86">
        <v>24</v>
      </c>
      <c r="D309" s="86">
        <v>45</v>
      </c>
      <c r="E309" s="86">
        <v>231</v>
      </c>
      <c r="F309" s="86">
        <v>22609</v>
      </c>
      <c r="G309" s="83" t="s">
        <v>611</v>
      </c>
      <c r="H309" s="143" t="s">
        <v>120</v>
      </c>
      <c r="I309" s="126">
        <v>5500</v>
      </c>
      <c r="J309" s="87" t="s">
        <v>120</v>
      </c>
    </row>
    <row r="310" spans="1:10" s="96" customFormat="1">
      <c r="A310" s="118"/>
      <c r="B310" s="118"/>
      <c r="C310" s="118" t="s">
        <v>576</v>
      </c>
      <c r="D310" s="118"/>
      <c r="E310" s="119"/>
      <c r="F310" s="119"/>
      <c r="G310" s="120"/>
      <c r="H310" s="139">
        <f>SUM(H307:H309)</f>
        <v>500</v>
      </c>
      <c r="I310" s="139">
        <f>SUM(I307:I309)</f>
        <v>26000</v>
      </c>
      <c r="J310" s="87" t="s">
        <v>120</v>
      </c>
    </row>
    <row r="311" spans="1:10" s="96" customFormat="1">
      <c r="A311" s="108"/>
      <c r="B311" s="108"/>
      <c r="C311" s="108"/>
      <c r="D311" s="108"/>
      <c r="E311" s="110"/>
      <c r="F311" s="110"/>
      <c r="G311" s="111"/>
      <c r="H311" s="176"/>
      <c r="I311" s="176"/>
      <c r="J311" s="87"/>
    </row>
    <row r="312" spans="1:10">
      <c r="A312" s="54"/>
      <c r="B312" s="54"/>
      <c r="C312" s="86"/>
      <c r="D312" s="86"/>
      <c r="E312" s="86"/>
      <c r="F312" s="86"/>
      <c r="G312" s="86"/>
      <c r="H312" s="84"/>
      <c r="I312" s="84"/>
    </row>
    <row r="313" spans="1:10" ht="15" thickBot="1">
      <c r="A313" s="69"/>
      <c r="B313" s="69"/>
      <c r="D313" s="76" t="s">
        <v>572</v>
      </c>
      <c r="E313" s="77"/>
      <c r="F313" s="69"/>
      <c r="G313" s="69"/>
      <c r="H313" s="78"/>
      <c r="I313" s="78"/>
      <c r="J313" s="78"/>
    </row>
    <row r="314" spans="1:10" ht="15" thickBot="1">
      <c r="A314" s="50" t="s">
        <v>236</v>
      </c>
      <c r="B314" s="79"/>
      <c r="C314" s="80" t="s">
        <v>237</v>
      </c>
      <c r="D314" s="80" t="s">
        <v>237</v>
      </c>
      <c r="E314" s="80" t="s">
        <v>291</v>
      </c>
      <c r="F314" s="80" t="s">
        <v>32</v>
      </c>
      <c r="G314" s="80" t="s">
        <v>33</v>
      </c>
      <c r="H314" s="80" t="s">
        <v>585</v>
      </c>
      <c r="I314" s="80" t="s">
        <v>604</v>
      </c>
      <c r="J314" s="81" t="s">
        <v>31</v>
      </c>
    </row>
    <row r="315" spans="1:10">
      <c r="A315" s="54" t="str">
        <f>CONCATENATE(C315,E315,F315)</f>
        <v>2323122699</v>
      </c>
      <c r="B315" s="54" t="str">
        <f>MID(F315,1,1)</f>
        <v>2</v>
      </c>
      <c r="C315" s="82">
        <v>23</v>
      </c>
      <c r="D315" s="86">
        <v>46</v>
      </c>
      <c r="E315" s="82">
        <v>231</v>
      </c>
      <c r="F315" s="82">
        <v>22699</v>
      </c>
      <c r="G315" s="83" t="s">
        <v>573</v>
      </c>
      <c r="H315" s="126">
        <v>2000</v>
      </c>
      <c r="I315" s="126">
        <v>2000</v>
      </c>
      <c r="J315" s="87">
        <f t="shared" ref="J315:J318" si="54">+(I315-H315)/H315</f>
        <v>0</v>
      </c>
    </row>
    <row r="316" spans="1:10">
      <c r="A316" s="54" t="str">
        <f>CONCATENATE(C316,E316,F316)</f>
        <v>2323122606</v>
      </c>
      <c r="B316" s="54" t="str">
        <f>MID(F316,1,1)</f>
        <v>2</v>
      </c>
      <c r="C316" s="82">
        <v>23</v>
      </c>
      <c r="D316" s="86">
        <v>46</v>
      </c>
      <c r="E316" s="82">
        <v>231</v>
      </c>
      <c r="F316" s="82">
        <v>22606</v>
      </c>
      <c r="G316" s="83" t="s">
        <v>574</v>
      </c>
      <c r="H316" s="126">
        <v>7000</v>
      </c>
      <c r="I316" s="126">
        <v>8000</v>
      </c>
      <c r="J316" s="87">
        <f t="shared" si="54"/>
        <v>0.14285714285714285</v>
      </c>
    </row>
    <row r="317" spans="1:10">
      <c r="A317" s="54" t="str">
        <f>CONCATENATE(C317,E317,F317)</f>
        <v>2323122609</v>
      </c>
      <c r="B317" s="54" t="str">
        <f>MID(F317,1,1)</f>
        <v>2</v>
      </c>
      <c r="C317" s="86">
        <v>23</v>
      </c>
      <c r="D317" s="86">
        <v>46</v>
      </c>
      <c r="E317" s="86">
        <v>231</v>
      </c>
      <c r="F317" s="86">
        <v>22609</v>
      </c>
      <c r="G317" s="56" t="s">
        <v>575</v>
      </c>
      <c r="H317" s="126">
        <v>3500</v>
      </c>
      <c r="I317" s="126">
        <v>3500</v>
      </c>
      <c r="J317" s="87">
        <f t="shared" si="54"/>
        <v>0</v>
      </c>
    </row>
    <row r="318" spans="1:10">
      <c r="A318" s="88"/>
      <c r="B318" s="88"/>
      <c r="D318" s="88" t="s">
        <v>576</v>
      </c>
      <c r="E318" s="89"/>
      <c r="F318" s="89"/>
      <c r="G318" s="90"/>
      <c r="H318" s="139">
        <f>SUM(H315:H317)</f>
        <v>12500</v>
      </c>
      <c r="I318" s="139">
        <f>SUM(I315:I317)</f>
        <v>13500</v>
      </c>
      <c r="J318" s="87">
        <f t="shared" si="54"/>
        <v>0.08</v>
      </c>
    </row>
    <row r="319" spans="1:10" s="96" customFormat="1">
      <c r="A319" s="108"/>
      <c r="B319" s="108"/>
      <c r="C319" s="108"/>
      <c r="D319" s="108"/>
      <c r="E319" s="110"/>
      <c r="F319" s="110"/>
      <c r="G319" s="111"/>
      <c r="H319" s="176"/>
      <c r="I319" s="176"/>
      <c r="J319" s="87"/>
    </row>
    <row r="320" spans="1:10">
      <c r="A320" s="108"/>
      <c r="B320" s="108"/>
      <c r="C320" s="108"/>
      <c r="D320" s="108"/>
      <c r="E320" s="110"/>
      <c r="F320" s="110"/>
      <c r="G320" s="111"/>
      <c r="H320" s="84"/>
      <c r="I320" s="84"/>
      <c r="J320" s="87"/>
    </row>
    <row r="321" spans="1:10" ht="15" thickBot="1">
      <c r="A321" s="69"/>
      <c r="B321" s="69"/>
      <c r="D321" s="76" t="s">
        <v>508</v>
      </c>
      <c r="E321" s="77"/>
      <c r="F321" s="69"/>
      <c r="G321" s="69"/>
      <c r="H321" s="78"/>
      <c r="I321" s="78"/>
      <c r="J321" s="78"/>
    </row>
    <row r="322" spans="1:10" ht="15.75" customHeight="1" thickBot="1">
      <c r="A322" s="50" t="s">
        <v>236</v>
      </c>
      <c r="B322" s="79"/>
      <c r="C322" s="80" t="s">
        <v>237</v>
      </c>
      <c r="D322" s="80" t="s">
        <v>237</v>
      </c>
      <c r="E322" s="80" t="s">
        <v>291</v>
      </c>
      <c r="F322" s="80" t="s">
        <v>32</v>
      </c>
      <c r="G322" s="80" t="s">
        <v>33</v>
      </c>
      <c r="H322" s="80" t="s">
        <v>585</v>
      </c>
      <c r="I322" s="80" t="s">
        <v>604</v>
      </c>
      <c r="J322" s="81" t="s">
        <v>31</v>
      </c>
    </row>
    <row r="323" spans="1:10" ht="15" customHeight="1">
      <c r="A323" s="54" t="str">
        <f>CONCATENATE(C323,E323,F323)</f>
        <v>1692422606</v>
      </c>
      <c r="B323" s="54" t="str">
        <f>MID(F323,1,1)</f>
        <v>2</v>
      </c>
      <c r="C323" s="82" t="s">
        <v>509</v>
      </c>
      <c r="D323" s="86">
        <v>47</v>
      </c>
      <c r="E323" s="82" t="s">
        <v>339</v>
      </c>
      <c r="F323" s="82">
        <v>22606</v>
      </c>
      <c r="G323" s="83" t="s">
        <v>510</v>
      </c>
      <c r="H323" s="126">
        <v>8050</v>
      </c>
      <c r="I323" s="126">
        <v>8050</v>
      </c>
      <c r="J323" s="87">
        <f t="shared" ref="J323:J326" si="55">+(I323-H323)/H323</f>
        <v>0</v>
      </c>
    </row>
    <row r="324" spans="1:10">
      <c r="A324" s="54" t="str">
        <f>CONCATENATE(C324,E324,F324)</f>
        <v>1692448100</v>
      </c>
      <c r="B324" s="54" t="str">
        <f>MID(F324,1,1)</f>
        <v>4</v>
      </c>
      <c r="C324" s="82" t="s">
        <v>509</v>
      </c>
      <c r="D324" s="86">
        <v>47</v>
      </c>
      <c r="E324" s="82" t="s">
        <v>339</v>
      </c>
      <c r="F324" s="82">
        <v>48100</v>
      </c>
      <c r="G324" s="83" t="s">
        <v>511</v>
      </c>
      <c r="H324" s="126">
        <v>3600</v>
      </c>
      <c r="I324" s="126">
        <v>3600</v>
      </c>
      <c r="J324" s="87">
        <f t="shared" si="55"/>
        <v>0</v>
      </c>
    </row>
    <row r="325" spans="1:10">
      <c r="A325" s="54" t="str">
        <f>CONCATENATE(C325,E325,F325)</f>
        <v>1692448900</v>
      </c>
      <c r="B325" s="54" t="str">
        <f>MID(F325,1,1)</f>
        <v>4</v>
      </c>
      <c r="C325" s="82" t="s">
        <v>509</v>
      </c>
      <c r="D325" s="86">
        <v>47</v>
      </c>
      <c r="E325" s="82" t="s">
        <v>339</v>
      </c>
      <c r="F325" s="82">
        <v>48900</v>
      </c>
      <c r="G325" s="83" t="s">
        <v>512</v>
      </c>
      <c r="H325" s="126">
        <v>41500</v>
      </c>
      <c r="I325" s="126">
        <v>41500</v>
      </c>
      <c r="J325" s="87">
        <f t="shared" si="55"/>
        <v>0</v>
      </c>
    </row>
    <row r="326" spans="1:10">
      <c r="A326" s="54" t="str">
        <f>CONCATENATE(C326,E326,F326)</f>
        <v>1692448910</v>
      </c>
      <c r="B326" s="54" t="str">
        <f>MID(F326,1,1)</f>
        <v>4</v>
      </c>
      <c r="C326" s="86" t="s">
        <v>509</v>
      </c>
      <c r="D326" s="86">
        <v>47</v>
      </c>
      <c r="E326" s="86" t="s">
        <v>339</v>
      </c>
      <c r="F326" s="86">
        <v>48910</v>
      </c>
      <c r="G326" s="56" t="s">
        <v>513</v>
      </c>
      <c r="H326" s="126">
        <v>875</v>
      </c>
      <c r="I326" s="126">
        <v>875</v>
      </c>
      <c r="J326" s="87">
        <f t="shared" si="55"/>
        <v>0</v>
      </c>
    </row>
    <row r="327" spans="1:10">
      <c r="A327" s="88"/>
      <c r="B327" s="88"/>
      <c r="D327" s="88" t="s">
        <v>514</v>
      </c>
      <c r="E327" s="89"/>
      <c r="F327" s="89"/>
      <c r="G327" s="90"/>
      <c r="H327" s="139">
        <f>SUM(H323:H326)</f>
        <v>54025</v>
      </c>
      <c r="I327" s="139">
        <f>SUM(I323:I326)</f>
        <v>54025</v>
      </c>
      <c r="J327" s="87">
        <v>0</v>
      </c>
    </row>
    <row r="328" spans="1:10">
      <c r="A328" s="52"/>
      <c r="B328" s="52"/>
      <c r="C328" s="115"/>
      <c r="D328" s="122"/>
      <c r="E328" s="115"/>
      <c r="F328" s="115"/>
      <c r="G328" s="53"/>
      <c r="H328" s="84"/>
      <c r="I328" s="84"/>
      <c r="J328" s="116"/>
    </row>
    <row r="329" spans="1:10">
      <c r="A329" s="54"/>
      <c r="B329" s="54"/>
      <c r="C329" s="86"/>
      <c r="D329" s="86"/>
      <c r="E329" s="86"/>
      <c r="F329" s="86"/>
      <c r="G329" s="56"/>
      <c r="H329" s="104"/>
      <c r="I329" s="104"/>
      <c r="J329" s="57"/>
    </row>
    <row r="330" spans="1:10" ht="15" thickBot="1">
      <c r="A330" s="69"/>
      <c r="B330" s="69"/>
      <c r="D330" s="76" t="s">
        <v>616</v>
      </c>
      <c r="E330" s="77"/>
      <c r="F330" s="69"/>
      <c r="G330" s="69"/>
      <c r="H330" s="78"/>
      <c r="I330" s="78"/>
      <c r="J330" s="78"/>
    </row>
    <row r="331" spans="1:10" ht="15" thickBot="1">
      <c r="A331" s="50" t="s">
        <v>236</v>
      </c>
      <c r="B331" s="79"/>
      <c r="C331" s="80" t="s">
        <v>237</v>
      </c>
      <c r="D331" s="80" t="s">
        <v>237</v>
      </c>
      <c r="E331" s="80" t="s">
        <v>291</v>
      </c>
      <c r="F331" s="80" t="s">
        <v>32</v>
      </c>
      <c r="G331" s="80" t="s">
        <v>33</v>
      </c>
      <c r="H331" s="80" t="s">
        <v>585</v>
      </c>
      <c r="I331" s="80" t="s">
        <v>604</v>
      </c>
      <c r="J331" s="81" t="s">
        <v>31</v>
      </c>
    </row>
    <row r="332" spans="1:10">
      <c r="A332" s="54" t="str">
        <f>CONCATENATE(C332,E332,F332)</f>
        <v>0717012003</v>
      </c>
      <c r="B332" s="91" t="str">
        <f t="shared" ref="B332:B354" si="56">MID(F332,1,1)</f>
        <v>1</v>
      </c>
      <c r="C332" s="82" t="s">
        <v>380</v>
      </c>
      <c r="D332" s="86">
        <v>51</v>
      </c>
      <c r="E332" s="82" t="s">
        <v>381</v>
      </c>
      <c r="F332" s="82">
        <v>12003</v>
      </c>
      <c r="G332" s="83" t="s">
        <v>246</v>
      </c>
      <c r="H332" s="126">
        <v>0</v>
      </c>
      <c r="I332" s="126">
        <v>0</v>
      </c>
      <c r="J332" s="87">
        <v>0</v>
      </c>
    </row>
    <row r="333" spans="1:10">
      <c r="A333" s="54" t="str">
        <f t="shared" ref="A333:A354" si="57">CONCATENATE(C333,E333,F333)</f>
        <v>0717012004</v>
      </c>
      <c r="B333" s="91" t="str">
        <f t="shared" si="56"/>
        <v>1</v>
      </c>
      <c r="C333" s="82" t="s">
        <v>380</v>
      </c>
      <c r="D333" s="86">
        <v>51</v>
      </c>
      <c r="E333" s="82" t="s">
        <v>381</v>
      </c>
      <c r="F333" s="82">
        <v>12004</v>
      </c>
      <c r="G333" s="83" t="s">
        <v>247</v>
      </c>
      <c r="H333" s="126">
        <v>8892.48</v>
      </c>
      <c r="I333" s="126">
        <v>9092.65</v>
      </c>
      <c r="J333" s="87">
        <f t="shared" ref="J333:J355" si="58">+(I333-H333)/H333</f>
        <v>2.251003094749722E-2</v>
      </c>
    </row>
    <row r="334" spans="1:10">
      <c r="A334" s="54" t="str">
        <f t="shared" si="57"/>
        <v>0717012006</v>
      </c>
      <c r="B334" s="91" t="str">
        <f t="shared" si="56"/>
        <v>1</v>
      </c>
      <c r="C334" s="82" t="s">
        <v>380</v>
      </c>
      <c r="D334" s="86">
        <v>51</v>
      </c>
      <c r="E334" s="82" t="s">
        <v>381</v>
      </c>
      <c r="F334" s="82">
        <v>12006</v>
      </c>
      <c r="G334" s="83" t="s">
        <v>248</v>
      </c>
      <c r="H334" s="126">
        <v>0</v>
      </c>
      <c r="I334" s="126">
        <v>0</v>
      </c>
      <c r="J334" s="87">
        <v>0</v>
      </c>
    </row>
    <row r="335" spans="1:10">
      <c r="A335" s="54" t="str">
        <f t="shared" si="57"/>
        <v>0717012100</v>
      </c>
      <c r="B335" s="91" t="str">
        <f t="shared" si="56"/>
        <v>1</v>
      </c>
      <c r="C335" s="82" t="s">
        <v>380</v>
      </c>
      <c r="D335" s="86">
        <v>51</v>
      </c>
      <c r="E335" s="82" t="s">
        <v>381</v>
      </c>
      <c r="F335" s="82">
        <v>12100</v>
      </c>
      <c r="G335" s="83" t="s">
        <v>249</v>
      </c>
      <c r="H335" s="126">
        <v>3530.79</v>
      </c>
      <c r="I335" s="126">
        <v>3610.27</v>
      </c>
      <c r="J335" s="87">
        <f t="shared" si="58"/>
        <v>2.2510542966304996E-2</v>
      </c>
    </row>
    <row r="336" spans="1:10">
      <c r="A336" s="54" t="str">
        <f t="shared" si="57"/>
        <v>0717012101</v>
      </c>
      <c r="B336" s="91" t="str">
        <f t="shared" si="56"/>
        <v>1</v>
      </c>
      <c r="C336" s="82" t="s">
        <v>380</v>
      </c>
      <c r="D336" s="86">
        <v>51</v>
      </c>
      <c r="E336" s="82" t="s">
        <v>381</v>
      </c>
      <c r="F336" s="82">
        <v>12101</v>
      </c>
      <c r="G336" s="130" t="s">
        <v>250</v>
      </c>
      <c r="H336" s="126">
        <v>8645.36</v>
      </c>
      <c r="I336" s="126">
        <v>8840.32</v>
      </c>
      <c r="J336" s="87">
        <f t="shared" si="58"/>
        <v>2.2550824951187588E-2</v>
      </c>
    </row>
    <row r="337" spans="1:10">
      <c r="A337" s="54" t="str">
        <f t="shared" si="57"/>
        <v>0717013000</v>
      </c>
      <c r="B337" s="91" t="str">
        <f t="shared" si="56"/>
        <v>1</v>
      </c>
      <c r="C337" s="82" t="s">
        <v>380</v>
      </c>
      <c r="D337" s="86">
        <v>51</v>
      </c>
      <c r="E337" s="82" t="s">
        <v>381</v>
      </c>
      <c r="F337" s="82">
        <v>13000</v>
      </c>
      <c r="G337" s="130" t="s">
        <v>252</v>
      </c>
      <c r="H337" s="126">
        <v>31210.28</v>
      </c>
      <c r="I337" s="126">
        <v>31962.27</v>
      </c>
      <c r="J337" s="87">
        <f t="shared" si="58"/>
        <v>2.4094304825205082E-2</v>
      </c>
    </row>
    <row r="338" spans="1:10" s="96" customFormat="1">
      <c r="A338" s="54" t="str">
        <f t="shared" si="57"/>
        <v>0717015100</v>
      </c>
      <c r="B338" s="91" t="str">
        <f t="shared" si="56"/>
        <v>1</v>
      </c>
      <c r="C338" s="86" t="s">
        <v>380</v>
      </c>
      <c r="D338" s="86">
        <v>51</v>
      </c>
      <c r="E338" s="86" t="s">
        <v>381</v>
      </c>
      <c r="F338" s="86">
        <v>15100</v>
      </c>
      <c r="G338" s="130" t="s">
        <v>256</v>
      </c>
      <c r="H338" s="126">
        <v>4380</v>
      </c>
      <c r="I338" s="126">
        <v>4380</v>
      </c>
      <c r="J338" s="87">
        <f t="shared" si="58"/>
        <v>0</v>
      </c>
    </row>
    <row r="339" spans="1:10">
      <c r="A339" s="54" t="str">
        <f t="shared" si="57"/>
        <v>0717016000</v>
      </c>
      <c r="B339" s="91" t="str">
        <f t="shared" si="56"/>
        <v>1</v>
      </c>
      <c r="C339" s="82" t="s">
        <v>380</v>
      </c>
      <c r="D339" s="86">
        <v>51</v>
      </c>
      <c r="E339" s="82" t="s">
        <v>381</v>
      </c>
      <c r="F339" s="82">
        <v>16000</v>
      </c>
      <c r="G339" s="130" t="s">
        <v>257</v>
      </c>
      <c r="H339" s="126">
        <v>16087.44</v>
      </c>
      <c r="I339" s="126">
        <v>16718.939999999999</v>
      </c>
      <c r="J339" s="87">
        <f t="shared" si="58"/>
        <v>3.9254225656785553E-2</v>
      </c>
    </row>
    <row r="340" spans="1:10">
      <c r="A340" s="54" t="str">
        <f t="shared" si="57"/>
        <v>0713620400</v>
      </c>
      <c r="B340" s="54" t="str">
        <f t="shared" si="56"/>
        <v>2</v>
      </c>
      <c r="C340" s="82" t="s">
        <v>380</v>
      </c>
      <c r="D340" s="86">
        <v>51</v>
      </c>
      <c r="E340" s="82" t="s">
        <v>382</v>
      </c>
      <c r="F340" s="82">
        <v>20400</v>
      </c>
      <c r="G340" s="130" t="s">
        <v>383</v>
      </c>
      <c r="H340" s="126">
        <v>5100</v>
      </c>
      <c r="I340" s="126">
        <v>0</v>
      </c>
      <c r="J340" s="87">
        <f t="shared" si="58"/>
        <v>-1</v>
      </c>
    </row>
    <row r="341" spans="1:10">
      <c r="A341" s="54" t="str">
        <f t="shared" si="57"/>
        <v>07172122609</v>
      </c>
      <c r="B341" s="54" t="str">
        <f t="shared" si="56"/>
        <v>2</v>
      </c>
      <c r="C341" s="82" t="s">
        <v>380</v>
      </c>
      <c r="D341" s="86">
        <v>51</v>
      </c>
      <c r="E341" s="82" t="s">
        <v>384</v>
      </c>
      <c r="F341" s="82">
        <v>22609</v>
      </c>
      <c r="G341" s="130" t="s">
        <v>385</v>
      </c>
      <c r="H341" s="126">
        <v>20000</v>
      </c>
      <c r="I341" s="126">
        <v>10000</v>
      </c>
      <c r="J341" s="87">
        <f t="shared" si="58"/>
        <v>-0.5</v>
      </c>
    </row>
    <row r="342" spans="1:10">
      <c r="A342" s="54" t="str">
        <f t="shared" si="57"/>
        <v>07162222700</v>
      </c>
      <c r="B342" s="54" t="str">
        <f t="shared" si="56"/>
        <v>2</v>
      </c>
      <c r="C342" s="82" t="s">
        <v>380</v>
      </c>
      <c r="D342" s="86">
        <v>51</v>
      </c>
      <c r="E342" s="82" t="s">
        <v>386</v>
      </c>
      <c r="F342" s="82">
        <v>22700</v>
      </c>
      <c r="G342" s="130" t="s">
        <v>387</v>
      </c>
      <c r="H342" s="126">
        <v>561018.69999999995</v>
      </c>
      <c r="I342" s="126">
        <v>575000</v>
      </c>
      <c r="J342" s="87">
        <f t="shared" si="58"/>
        <v>2.4921272677720097E-2</v>
      </c>
    </row>
    <row r="343" spans="1:10">
      <c r="A343" s="54" t="str">
        <f t="shared" si="57"/>
        <v>07162322700</v>
      </c>
      <c r="B343" s="54" t="str">
        <f t="shared" si="56"/>
        <v>2</v>
      </c>
      <c r="C343" s="82" t="s">
        <v>380</v>
      </c>
      <c r="D343" s="86">
        <v>51</v>
      </c>
      <c r="E343" s="82" t="s">
        <v>388</v>
      </c>
      <c r="F343" s="82">
        <v>22700</v>
      </c>
      <c r="G343" s="130" t="s">
        <v>389</v>
      </c>
      <c r="H343" s="126">
        <v>320000</v>
      </c>
      <c r="I343" s="126">
        <v>320000</v>
      </c>
      <c r="J343" s="87">
        <f t="shared" si="58"/>
        <v>0</v>
      </c>
    </row>
    <row r="344" spans="1:10">
      <c r="A344" s="54" t="str">
        <f t="shared" si="57"/>
        <v>0713622701</v>
      </c>
      <c r="B344" s="54" t="str">
        <f t="shared" si="56"/>
        <v>2</v>
      </c>
      <c r="C344" s="82" t="s">
        <v>380</v>
      </c>
      <c r="D344" s="86">
        <v>51</v>
      </c>
      <c r="E344" s="82" t="s">
        <v>382</v>
      </c>
      <c r="F344" s="82">
        <v>22701</v>
      </c>
      <c r="G344" s="130" t="s">
        <v>390</v>
      </c>
      <c r="H344" s="126">
        <v>35000</v>
      </c>
      <c r="I344" s="126">
        <v>35000</v>
      </c>
      <c r="J344" s="87">
        <f t="shared" si="58"/>
        <v>0</v>
      </c>
    </row>
    <row r="345" spans="1:10">
      <c r="A345" s="54" t="str">
        <f t="shared" si="57"/>
        <v>0731122704</v>
      </c>
      <c r="B345" s="54" t="str">
        <f t="shared" si="56"/>
        <v>2</v>
      </c>
      <c r="C345" s="86" t="s">
        <v>380</v>
      </c>
      <c r="D345" s="86">
        <v>51</v>
      </c>
      <c r="E345" s="86" t="s">
        <v>391</v>
      </c>
      <c r="F345" s="86">
        <v>22704</v>
      </c>
      <c r="G345" s="130" t="s">
        <v>392</v>
      </c>
      <c r="H345" s="126">
        <v>4000</v>
      </c>
      <c r="I345" s="126">
        <v>8000</v>
      </c>
      <c r="J345" s="87">
        <f t="shared" si="58"/>
        <v>1</v>
      </c>
    </row>
    <row r="346" spans="1:10">
      <c r="A346" s="54" t="str">
        <f t="shared" si="57"/>
        <v>0731122706</v>
      </c>
      <c r="B346" s="54" t="str">
        <f t="shared" si="56"/>
        <v>2</v>
      </c>
      <c r="C346" s="86" t="s">
        <v>380</v>
      </c>
      <c r="D346" s="86">
        <v>51</v>
      </c>
      <c r="E346" s="86" t="s">
        <v>391</v>
      </c>
      <c r="F346" s="86">
        <v>22706</v>
      </c>
      <c r="G346" s="130" t="s">
        <v>393</v>
      </c>
      <c r="H346" s="126">
        <v>400</v>
      </c>
      <c r="I346" s="126">
        <v>400</v>
      </c>
      <c r="J346" s="87">
        <f t="shared" si="58"/>
        <v>0</v>
      </c>
    </row>
    <row r="347" spans="1:10">
      <c r="A347" s="54" t="str">
        <f t="shared" si="57"/>
        <v>0717022709</v>
      </c>
      <c r="B347" s="54" t="str">
        <f t="shared" si="56"/>
        <v>2</v>
      </c>
      <c r="C347" s="86" t="s">
        <v>380</v>
      </c>
      <c r="D347" s="86">
        <v>51</v>
      </c>
      <c r="E347" s="86" t="s">
        <v>381</v>
      </c>
      <c r="F347" s="86">
        <v>22709</v>
      </c>
      <c r="G347" s="130" t="s">
        <v>394</v>
      </c>
      <c r="H347" s="126">
        <v>45000</v>
      </c>
      <c r="I347" s="126">
        <v>45000</v>
      </c>
      <c r="J347" s="87">
        <f t="shared" si="58"/>
        <v>0</v>
      </c>
    </row>
    <row r="348" spans="1:10">
      <c r="A348" s="54" t="str">
        <f t="shared" si="57"/>
        <v>0794346301</v>
      </c>
      <c r="B348" s="54" t="str">
        <f t="shared" si="56"/>
        <v>4</v>
      </c>
      <c r="C348" s="86" t="s">
        <v>380</v>
      </c>
      <c r="D348" s="86">
        <v>51</v>
      </c>
      <c r="E348" s="86" t="s">
        <v>284</v>
      </c>
      <c r="F348" s="86">
        <v>46301</v>
      </c>
      <c r="G348" s="130" t="s">
        <v>395</v>
      </c>
      <c r="H348" s="128">
        <v>83646.649999999994</v>
      </c>
      <c r="I348" s="128">
        <v>83646.649999999994</v>
      </c>
      <c r="J348" s="87">
        <f t="shared" si="58"/>
        <v>0</v>
      </c>
    </row>
    <row r="349" spans="1:10">
      <c r="A349" s="54" t="str">
        <f t="shared" si="57"/>
        <v>0794346500</v>
      </c>
      <c r="B349" s="54" t="str">
        <f t="shared" si="56"/>
        <v>4</v>
      </c>
      <c r="C349" s="86" t="s">
        <v>380</v>
      </c>
      <c r="D349" s="86">
        <v>51</v>
      </c>
      <c r="E349" s="86" t="s">
        <v>284</v>
      </c>
      <c r="F349" s="86">
        <v>46500</v>
      </c>
      <c r="G349" s="130" t="s">
        <v>396</v>
      </c>
      <c r="H349" s="126">
        <v>1000</v>
      </c>
      <c r="I349" s="126">
        <v>1000</v>
      </c>
      <c r="J349" s="87">
        <f t="shared" si="58"/>
        <v>0</v>
      </c>
    </row>
    <row r="350" spans="1:10">
      <c r="A350" s="54" t="str">
        <f t="shared" si="57"/>
        <v>0794346700</v>
      </c>
      <c r="B350" s="54" t="str">
        <f t="shared" si="56"/>
        <v>4</v>
      </c>
      <c r="C350" s="86" t="s">
        <v>380</v>
      </c>
      <c r="D350" s="86">
        <v>51</v>
      </c>
      <c r="E350" s="86" t="s">
        <v>284</v>
      </c>
      <c r="F350" s="86">
        <v>46700</v>
      </c>
      <c r="G350" s="130" t="s">
        <v>196</v>
      </c>
      <c r="H350" s="126">
        <v>13000</v>
      </c>
      <c r="I350" s="126">
        <v>13000</v>
      </c>
      <c r="J350" s="87">
        <f t="shared" si="58"/>
        <v>0</v>
      </c>
    </row>
    <row r="351" spans="1:10">
      <c r="A351" s="54" t="str">
        <f t="shared" si="57"/>
        <v>0731148900</v>
      </c>
      <c r="B351" s="54" t="str">
        <f t="shared" si="56"/>
        <v>4</v>
      </c>
      <c r="C351" s="86" t="s">
        <v>380</v>
      </c>
      <c r="D351" s="86">
        <v>51</v>
      </c>
      <c r="E351" s="86" t="s">
        <v>391</v>
      </c>
      <c r="F351" s="86">
        <v>48900</v>
      </c>
      <c r="G351" s="130" t="s">
        <v>397</v>
      </c>
      <c r="H351" s="126">
        <v>12000</v>
      </c>
      <c r="I351" s="126">
        <v>12000</v>
      </c>
      <c r="J351" s="87">
        <f t="shared" si="58"/>
        <v>0</v>
      </c>
    </row>
    <row r="352" spans="1:10">
      <c r="A352" s="54" t="str">
        <f t="shared" si="57"/>
        <v>0741448900</v>
      </c>
      <c r="B352" s="54" t="str">
        <f t="shared" si="56"/>
        <v>4</v>
      </c>
      <c r="C352" s="86" t="s">
        <v>380</v>
      </c>
      <c r="D352" s="86">
        <v>51</v>
      </c>
      <c r="E352" s="86" t="s">
        <v>398</v>
      </c>
      <c r="F352" s="86">
        <v>48900</v>
      </c>
      <c r="G352" s="56" t="s">
        <v>399</v>
      </c>
      <c r="H352" s="126">
        <v>20000</v>
      </c>
      <c r="I352" s="126">
        <v>20000</v>
      </c>
      <c r="J352" s="87">
        <f t="shared" si="58"/>
        <v>0</v>
      </c>
    </row>
    <row r="353" spans="1:10">
      <c r="A353" s="54" t="str">
        <f t="shared" si="57"/>
        <v>0713648925</v>
      </c>
      <c r="B353" s="54" t="str">
        <f t="shared" si="56"/>
        <v>4</v>
      </c>
      <c r="C353" s="86" t="s">
        <v>380</v>
      </c>
      <c r="D353" s="86">
        <v>51</v>
      </c>
      <c r="E353" s="86" t="s">
        <v>382</v>
      </c>
      <c r="F353" s="86">
        <v>48925</v>
      </c>
      <c r="G353" s="56" t="s">
        <v>400</v>
      </c>
      <c r="H353" s="126">
        <v>5000</v>
      </c>
      <c r="I353" s="126">
        <v>5000</v>
      </c>
      <c r="J353" s="87">
        <f t="shared" si="58"/>
        <v>0</v>
      </c>
    </row>
    <row r="354" spans="1:10">
      <c r="A354" s="54" t="str">
        <f t="shared" si="57"/>
        <v>0717062500</v>
      </c>
      <c r="B354" s="54" t="str">
        <f t="shared" si="56"/>
        <v>6</v>
      </c>
      <c r="C354" s="86" t="s">
        <v>380</v>
      </c>
      <c r="D354" s="86">
        <v>51</v>
      </c>
      <c r="E354" s="86" t="s">
        <v>381</v>
      </c>
      <c r="F354" s="86">
        <v>62500</v>
      </c>
      <c r="G354" s="56" t="s">
        <v>401</v>
      </c>
      <c r="H354" s="126">
        <v>2000</v>
      </c>
      <c r="I354" s="126">
        <v>2000</v>
      </c>
      <c r="J354" s="87">
        <f t="shared" si="58"/>
        <v>0</v>
      </c>
    </row>
    <row r="355" spans="1:10">
      <c r="A355" s="88"/>
      <c r="B355" s="88"/>
      <c r="D355" s="88" t="s">
        <v>402</v>
      </c>
      <c r="E355" s="89"/>
      <c r="F355" s="89"/>
      <c r="G355" s="90"/>
      <c r="H355" s="121">
        <f>SUM(H332:H354)</f>
        <v>1199911.6999999997</v>
      </c>
      <c r="I355" s="121">
        <f>SUM(I332:I354)</f>
        <v>1204651.0999999999</v>
      </c>
      <c r="J355" s="87">
        <f t="shared" si="58"/>
        <v>3.949790638761286E-3</v>
      </c>
    </row>
    <row r="356" spans="1:10">
      <c r="A356" s="54"/>
      <c r="B356" s="54"/>
      <c r="C356" s="86"/>
      <c r="D356" s="86"/>
      <c r="E356" s="86"/>
      <c r="F356" s="86"/>
      <c r="G356" s="56"/>
      <c r="H356" s="84"/>
      <c r="I356" s="84"/>
      <c r="J356" s="103"/>
    </row>
    <row r="357" spans="1:10">
      <c r="A357" s="54"/>
      <c r="B357" s="54"/>
      <c r="C357" s="86"/>
      <c r="D357" s="86"/>
      <c r="E357" s="86"/>
      <c r="F357" s="86"/>
      <c r="G357" s="56"/>
      <c r="H357" s="104"/>
      <c r="I357" s="104"/>
      <c r="J357" s="103"/>
    </row>
    <row r="358" spans="1:10" ht="15" thickBot="1">
      <c r="A358" s="69"/>
      <c r="B358" s="69"/>
      <c r="D358" s="76" t="s">
        <v>533</v>
      </c>
      <c r="E358" s="77"/>
      <c r="F358" s="69"/>
      <c r="G358" s="69"/>
      <c r="H358" s="78"/>
      <c r="I358" s="78"/>
      <c r="J358" s="78"/>
    </row>
    <row r="359" spans="1:10" ht="15" thickBot="1">
      <c r="A359" s="50" t="s">
        <v>236</v>
      </c>
      <c r="B359" s="79"/>
      <c r="C359" s="80" t="s">
        <v>237</v>
      </c>
      <c r="D359" s="80" t="s">
        <v>237</v>
      </c>
      <c r="E359" s="80" t="s">
        <v>291</v>
      </c>
      <c r="F359" s="80" t="s">
        <v>32</v>
      </c>
      <c r="G359" s="80" t="s">
        <v>33</v>
      </c>
      <c r="H359" s="80" t="s">
        <v>585</v>
      </c>
      <c r="I359" s="80" t="s">
        <v>604</v>
      </c>
      <c r="J359" s="81" t="s">
        <v>31</v>
      </c>
    </row>
    <row r="360" spans="1:10">
      <c r="A360" s="54" t="str">
        <f t="shared" ref="A360:A369" si="59">CONCATENATE(C360,E360,F360)</f>
        <v>1992022706</v>
      </c>
      <c r="B360" s="97" t="str">
        <f t="shared" ref="B360:B369" si="60">MID(F360,1,1)</f>
        <v>2</v>
      </c>
      <c r="C360" s="98" t="s">
        <v>534</v>
      </c>
      <c r="D360" s="100">
        <v>52</v>
      </c>
      <c r="E360" s="98" t="s">
        <v>243</v>
      </c>
      <c r="F360" s="98">
        <v>22706</v>
      </c>
      <c r="G360" s="99" t="s">
        <v>535</v>
      </c>
      <c r="H360" s="127">
        <v>60000</v>
      </c>
      <c r="I360" s="127">
        <v>45000</v>
      </c>
      <c r="J360" s="87">
        <f t="shared" ref="J360:J372" si="61">+(I360-H360)/H360</f>
        <v>-0.25</v>
      </c>
    </row>
    <row r="361" spans="1:10">
      <c r="A361" s="54" t="str">
        <f t="shared" si="59"/>
        <v>1992022799</v>
      </c>
      <c r="B361" s="97" t="str">
        <f t="shared" si="60"/>
        <v>2</v>
      </c>
      <c r="C361" s="98" t="s">
        <v>534</v>
      </c>
      <c r="D361" s="100">
        <v>52</v>
      </c>
      <c r="E361" s="98" t="s">
        <v>243</v>
      </c>
      <c r="F361" s="98">
        <v>22799</v>
      </c>
      <c r="G361" s="99" t="s">
        <v>536</v>
      </c>
      <c r="H361" s="127">
        <v>12000</v>
      </c>
      <c r="I361" s="127">
        <v>12000</v>
      </c>
      <c r="J361" s="87">
        <f t="shared" si="61"/>
        <v>0</v>
      </c>
    </row>
    <row r="362" spans="1:10">
      <c r="A362" s="54" t="str">
        <f t="shared" si="59"/>
        <v>1917161900</v>
      </c>
      <c r="B362" s="97" t="str">
        <f t="shared" si="60"/>
        <v>6</v>
      </c>
      <c r="C362" s="98" t="s">
        <v>534</v>
      </c>
      <c r="D362" s="100">
        <v>52</v>
      </c>
      <c r="E362" s="98" t="s">
        <v>320</v>
      </c>
      <c r="F362" s="98">
        <v>61900</v>
      </c>
      <c r="G362" s="99" t="s">
        <v>537</v>
      </c>
      <c r="H362" s="127">
        <v>14000</v>
      </c>
      <c r="I362" s="127">
        <v>12000</v>
      </c>
      <c r="J362" s="87">
        <f t="shared" si="61"/>
        <v>-0.14285714285714285</v>
      </c>
    </row>
    <row r="363" spans="1:10">
      <c r="A363" s="54" t="str">
        <f t="shared" si="59"/>
        <v>1913361901</v>
      </c>
      <c r="B363" s="97" t="str">
        <f t="shared" si="60"/>
        <v>6</v>
      </c>
      <c r="C363" s="98" t="s">
        <v>534</v>
      </c>
      <c r="D363" s="100">
        <v>52</v>
      </c>
      <c r="E363" s="98" t="s">
        <v>306</v>
      </c>
      <c r="F363" s="98">
        <v>61901</v>
      </c>
      <c r="G363" s="99" t="s">
        <v>538</v>
      </c>
      <c r="H363" s="127">
        <v>15000</v>
      </c>
      <c r="I363" s="127">
        <v>15000</v>
      </c>
      <c r="J363" s="87">
        <f t="shared" si="61"/>
        <v>0</v>
      </c>
    </row>
    <row r="364" spans="1:10">
      <c r="A364" s="54" t="str">
        <f t="shared" si="59"/>
        <v>19153261902</v>
      </c>
      <c r="B364" s="97" t="str">
        <f t="shared" si="60"/>
        <v>6</v>
      </c>
      <c r="C364" s="98" t="s">
        <v>534</v>
      </c>
      <c r="D364" s="100">
        <v>52</v>
      </c>
      <c r="E364" s="98" t="s">
        <v>539</v>
      </c>
      <c r="F364" s="98">
        <v>61902</v>
      </c>
      <c r="G364" s="99" t="s">
        <v>540</v>
      </c>
      <c r="H364" s="127">
        <v>250000</v>
      </c>
      <c r="I364" s="127">
        <v>250000</v>
      </c>
      <c r="J364" s="87">
        <f t="shared" si="61"/>
        <v>0</v>
      </c>
    </row>
    <row r="365" spans="1:10">
      <c r="A365" s="54" t="str">
        <f t="shared" si="59"/>
        <v>1915061913</v>
      </c>
      <c r="B365" s="97" t="str">
        <f t="shared" si="60"/>
        <v>6</v>
      </c>
      <c r="C365" s="98">
        <v>19</v>
      </c>
      <c r="D365" s="100">
        <v>52</v>
      </c>
      <c r="E365" s="98" t="s">
        <v>315</v>
      </c>
      <c r="F365" s="98">
        <v>61913</v>
      </c>
      <c r="G365" s="99" t="s">
        <v>541</v>
      </c>
      <c r="H365" s="127">
        <f>20000+80000</f>
        <v>100000</v>
      </c>
      <c r="I365" s="127">
        <v>60000</v>
      </c>
      <c r="J365" s="87">
        <f t="shared" si="61"/>
        <v>-0.4</v>
      </c>
    </row>
    <row r="366" spans="1:10">
      <c r="A366" s="54" t="str">
        <f t="shared" si="59"/>
        <v>1915062500</v>
      </c>
      <c r="B366" s="97" t="str">
        <f t="shared" si="60"/>
        <v>6</v>
      </c>
      <c r="C366" s="98" t="s">
        <v>534</v>
      </c>
      <c r="D366" s="100">
        <v>52</v>
      </c>
      <c r="E366" s="98" t="s">
        <v>315</v>
      </c>
      <c r="F366" s="98">
        <v>62500</v>
      </c>
      <c r="G366" s="99" t="s">
        <v>542</v>
      </c>
      <c r="H366" s="127">
        <v>5000</v>
      </c>
      <c r="I366" s="127">
        <v>5000</v>
      </c>
      <c r="J366" s="87">
        <f t="shared" si="61"/>
        <v>0</v>
      </c>
    </row>
    <row r="367" spans="1:10">
      <c r="A367" s="54" t="str">
        <f t="shared" si="59"/>
        <v>1992063200</v>
      </c>
      <c r="B367" s="97" t="str">
        <f t="shared" si="60"/>
        <v>6</v>
      </c>
      <c r="C367" s="98" t="s">
        <v>534</v>
      </c>
      <c r="D367" s="100">
        <v>52</v>
      </c>
      <c r="E367" s="98" t="s">
        <v>243</v>
      </c>
      <c r="F367" s="98">
        <v>63200</v>
      </c>
      <c r="G367" s="99" t="s">
        <v>543</v>
      </c>
      <c r="H367" s="127">
        <v>110000</v>
      </c>
      <c r="I367" s="127">
        <v>80000</v>
      </c>
      <c r="J367" s="87">
        <f t="shared" si="61"/>
        <v>-0.27272727272727271</v>
      </c>
    </row>
    <row r="368" spans="1:10">
      <c r="A368" s="54" t="str">
        <f t="shared" si="59"/>
        <v>1932063201</v>
      </c>
      <c r="B368" s="97" t="str">
        <f t="shared" si="60"/>
        <v>6</v>
      </c>
      <c r="C368" s="98" t="s">
        <v>534</v>
      </c>
      <c r="D368" s="100">
        <v>52</v>
      </c>
      <c r="E368" s="98" t="s">
        <v>404</v>
      </c>
      <c r="F368" s="98">
        <v>63201</v>
      </c>
      <c r="G368" s="99" t="s">
        <v>544</v>
      </c>
      <c r="H368" s="127">
        <v>4000</v>
      </c>
      <c r="I368" s="127">
        <v>4000</v>
      </c>
      <c r="J368" s="87">
        <f t="shared" si="61"/>
        <v>0</v>
      </c>
    </row>
    <row r="369" spans="1:10" s="96" customFormat="1">
      <c r="A369" s="54" t="str">
        <f t="shared" si="59"/>
        <v>1992062500</v>
      </c>
      <c r="B369" s="97" t="str">
        <f t="shared" si="60"/>
        <v>6</v>
      </c>
      <c r="C369" s="100">
        <v>19</v>
      </c>
      <c r="D369" s="100">
        <v>52</v>
      </c>
      <c r="E369" s="100">
        <v>920</v>
      </c>
      <c r="F369" s="100">
        <v>62500</v>
      </c>
      <c r="G369" s="101" t="s">
        <v>608</v>
      </c>
      <c r="H369" s="127">
        <v>0</v>
      </c>
      <c r="I369" s="127">
        <v>18000</v>
      </c>
      <c r="J369" s="87" t="s">
        <v>120</v>
      </c>
    </row>
    <row r="370" spans="1:10" s="96" customFormat="1">
      <c r="A370" s="54" t="str">
        <f t="shared" ref="A370:A371" si="62">CONCATENATE(C370,E370,F370)</f>
        <v>1934063202</v>
      </c>
      <c r="B370" s="97" t="str">
        <f t="shared" ref="B370:B371" si="63">MID(F370,1,1)</f>
        <v>6</v>
      </c>
      <c r="C370" s="100">
        <v>19</v>
      </c>
      <c r="D370" s="100">
        <v>52</v>
      </c>
      <c r="E370" s="100">
        <v>340</v>
      </c>
      <c r="F370" s="100">
        <v>63202</v>
      </c>
      <c r="G370" s="153" t="s">
        <v>594</v>
      </c>
      <c r="H370" s="127">
        <v>159054.5</v>
      </c>
      <c r="I370" s="127">
        <v>0</v>
      </c>
      <c r="J370" s="87">
        <f t="shared" si="61"/>
        <v>-1</v>
      </c>
    </row>
    <row r="371" spans="1:10" s="96" customFormat="1">
      <c r="A371" s="54" t="str">
        <f t="shared" si="62"/>
        <v>1915061923</v>
      </c>
      <c r="B371" s="97" t="str">
        <f t="shared" si="63"/>
        <v>6</v>
      </c>
      <c r="C371" s="100">
        <v>19</v>
      </c>
      <c r="D371" s="100">
        <v>52</v>
      </c>
      <c r="E371" s="100">
        <v>150</v>
      </c>
      <c r="F371" s="100">
        <v>61923</v>
      </c>
      <c r="G371" s="153" t="s">
        <v>595</v>
      </c>
      <c r="H371" s="127">
        <v>55000</v>
      </c>
      <c r="I371" s="127">
        <v>0</v>
      </c>
      <c r="J371" s="87">
        <f t="shared" si="61"/>
        <v>-1</v>
      </c>
    </row>
    <row r="372" spans="1:10">
      <c r="A372" s="148"/>
      <c r="B372" s="88"/>
      <c r="D372" s="118" t="s">
        <v>545</v>
      </c>
      <c r="E372" s="119"/>
      <c r="F372" s="119"/>
      <c r="G372" s="120"/>
      <c r="H372" s="121">
        <f>SUM(H360:H371)</f>
        <v>784054.5</v>
      </c>
      <c r="I372" s="121">
        <f>SUM(I360:I371)</f>
        <v>501000</v>
      </c>
      <c r="J372" s="87">
        <f t="shared" si="61"/>
        <v>-0.36101380707591119</v>
      </c>
    </row>
    <row r="373" spans="1:10">
      <c r="A373" s="52"/>
      <c r="B373" s="52"/>
      <c r="C373" s="122"/>
      <c r="D373" s="122"/>
      <c r="E373" s="122"/>
      <c r="F373" s="122"/>
      <c r="G373" s="123"/>
      <c r="H373" s="84"/>
      <c r="I373" s="84"/>
      <c r="J373" s="124"/>
    </row>
    <row r="374" spans="1:10">
      <c r="A374" s="54"/>
      <c r="B374" s="54"/>
      <c r="C374" s="86"/>
      <c r="D374" s="86"/>
      <c r="E374" s="86"/>
      <c r="F374" s="86"/>
      <c r="G374" s="56"/>
      <c r="H374" s="104"/>
      <c r="I374" s="104"/>
      <c r="J374" s="57"/>
    </row>
    <row r="375" spans="1:10" ht="15" thickBot="1">
      <c r="A375" s="69"/>
      <c r="B375" s="69"/>
      <c r="D375" s="76" t="s">
        <v>313</v>
      </c>
      <c r="E375" s="77"/>
      <c r="F375" s="69"/>
      <c r="G375" s="69"/>
      <c r="H375" s="78"/>
      <c r="I375" s="78"/>
      <c r="J375" s="78"/>
    </row>
    <row r="376" spans="1:10" ht="15" thickBot="1">
      <c r="A376" s="50" t="s">
        <v>236</v>
      </c>
      <c r="B376" s="79"/>
      <c r="C376" s="80" t="s">
        <v>237</v>
      </c>
      <c r="D376" s="80" t="s">
        <v>237</v>
      </c>
      <c r="E376" s="80" t="s">
        <v>291</v>
      </c>
      <c r="F376" s="80" t="s">
        <v>32</v>
      </c>
      <c r="G376" s="80" t="s">
        <v>33</v>
      </c>
      <c r="H376" s="80" t="s">
        <v>585</v>
      </c>
      <c r="I376" s="80" t="s">
        <v>604</v>
      </c>
      <c r="J376" s="81" t="s">
        <v>31</v>
      </c>
    </row>
    <row r="377" spans="1:10" s="96" customFormat="1">
      <c r="A377" s="54" t="str">
        <f t="shared" ref="A377" si="64">CONCATENATE(C377,E377,F377)</f>
        <v>0315012003</v>
      </c>
      <c r="B377" s="91" t="str">
        <f t="shared" ref="B377" si="65">MID(F377,1,1)</f>
        <v>1</v>
      </c>
      <c r="C377" s="86" t="s">
        <v>314</v>
      </c>
      <c r="D377" s="86">
        <v>53</v>
      </c>
      <c r="E377" s="86" t="s">
        <v>315</v>
      </c>
      <c r="F377" s="86">
        <v>12003</v>
      </c>
      <c r="G377" s="83" t="s">
        <v>246</v>
      </c>
      <c r="H377" s="143" t="s">
        <v>120</v>
      </c>
      <c r="I377" s="126">
        <v>10727.26</v>
      </c>
      <c r="J377" s="87" t="s">
        <v>120</v>
      </c>
    </row>
    <row r="378" spans="1:10" s="96" customFormat="1">
      <c r="A378" s="54" t="str">
        <f t="shared" ref="A378" si="66">CONCATENATE(C378,E378,F378)</f>
        <v>0315012100</v>
      </c>
      <c r="B378" s="91" t="str">
        <f t="shared" ref="B378" si="67">MID(F378,1,1)</f>
        <v>1</v>
      </c>
      <c r="C378" s="86" t="s">
        <v>314</v>
      </c>
      <c r="D378" s="86">
        <v>53</v>
      </c>
      <c r="E378" s="86" t="s">
        <v>315</v>
      </c>
      <c r="F378" s="86">
        <v>12100</v>
      </c>
      <c r="G378" s="83" t="s">
        <v>249</v>
      </c>
      <c r="H378" s="143" t="s">
        <v>120</v>
      </c>
      <c r="I378" s="126">
        <v>4975.01</v>
      </c>
      <c r="J378" s="87" t="s">
        <v>120</v>
      </c>
    </row>
    <row r="379" spans="1:10" s="96" customFormat="1">
      <c r="A379" s="54" t="str">
        <f t="shared" ref="A379" si="68">CONCATENATE(C379,E379,F379)</f>
        <v>0315012101</v>
      </c>
      <c r="B379" s="91" t="str">
        <f t="shared" ref="B379" si="69">MID(F379,1,1)</f>
        <v>1</v>
      </c>
      <c r="C379" s="86" t="s">
        <v>314</v>
      </c>
      <c r="D379" s="86">
        <v>53</v>
      </c>
      <c r="E379" s="86" t="s">
        <v>315</v>
      </c>
      <c r="F379" s="86">
        <v>12101</v>
      </c>
      <c r="G379" s="83" t="s">
        <v>250</v>
      </c>
      <c r="H379" s="143" t="s">
        <v>120</v>
      </c>
      <c r="I379" s="126">
        <v>10465.67</v>
      </c>
      <c r="J379" s="87" t="s">
        <v>120</v>
      </c>
    </row>
    <row r="380" spans="1:10">
      <c r="A380" s="54" t="str">
        <f t="shared" ref="A380:A411" si="70">CONCATENATE(C380,E380,F380)</f>
        <v>0315013000</v>
      </c>
      <c r="B380" s="91" t="str">
        <f t="shared" ref="B380:B411" si="71">MID(F380,1,1)</f>
        <v>1</v>
      </c>
      <c r="C380" s="82" t="s">
        <v>314</v>
      </c>
      <c r="D380" s="86">
        <v>53</v>
      </c>
      <c r="E380" s="82" t="s">
        <v>315</v>
      </c>
      <c r="F380" s="82">
        <v>13000</v>
      </c>
      <c r="G380" s="83" t="s">
        <v>252</v>
      </c>
      <c r="H380" s="126">
        <v>175230.34</v>
      </c>
      <c r="I380" s="126">
        <v>148326.57999999999</v>
      </c>
      <c r="J380" s="87">
        <f t="shared" ref="J380:J420" si="72">+(I380-H380)/H380</f>
        <v>-0.15353368600437578</v>
      </c>
    </row>
    <row r="381" spans="1:10">
      <c r="A381" s="54" t="str">
        <f t="shared" si="70"/>
        <v>0315013001</v>
      </c>
      <c r="B381" s="91" t="str">
        <f t="shared" si="71"/>
        <v>1</v>
      </c>
      <c r="C381" s="82" t="s">
        <v>314</v>
      </c>
      <c r="D381" s="86">
        <v>53</v>
      </c>
      <c r="E381" s="82" t="s">
        <v>315</v>
      </c>
      <c r="F381" s="82">
        <v>13001</v>
      </c>
      <c r="G381" s="83" t="s">
        <v>316</v>
      </c>
      <c r="H381" s="126">
        <v>0</v>
      </c>
      <c r="I381" s="126">
        <v>0</v>
      </c>
      <c r="J381" s="87">
        <v>0</v>
      </c>
    </row>
    <row r="382" spans="1:10">
      <c r="A382" s="54" t="str">
        <f t="shared" si="70"/>
        <v>0315013100</v>
      </c>
      <c r="B382" s="91" t="str">
        <f t="shared" si="71"/>
        <v>1</v>
      </c>
      <c r="C382" s="82" t="s">
        <v>314</v>
      </c>
      <c r="D382" s="86">
        <v>53</v>
      </c>
      <c r="E382" s="82" t="s">
        <v>315</v>
      </c>
      <c r="F382" s="82">
        <v>13100</v>
      </c>
      <c r="G382" s="83" t="s">
        <v>254</v>
      </c>
      <c r="H382" s="126">
        <v>239284.77</v>
      </c>
      <c r="I382" s="126">
        <v>249271.52</v>
      </c>
      <c r="J382" s="87">
        <f t="shared" si="72"/>
        <v>4.1735836342613866E-2</v>
      </c>
    </row>
    <row r="383" spans="1:10">
      <c r="A383" s="54" t="str">
        <f t="shared" si="70"/>
        <v>0315013101</v>
      </c>
      <c r="B383" s="91" t="str">
        <f t="shared" si="71"/>
        <v>1</v>
      </c>
      <c r="C383" s="82" t="s">
        <v>314</v>
      </c>
      <c r="D383" s="86">
        <v>53</v>
      </c>
      <c r="E383" s="82" t="s">
        <v>315</v>
      </c>
      <c r="F383" s="82">
        <v>13101</v>
      </c>
      <c r="G383" s="130" t="s">
        <v>317</v>
      </c>
      <c r="H383" s="126">
        <v>0</v>
      </c>
      <c r="I383" s="126">
        <v>0</v>
      </c>
      <c r="J383" s="87">
        <v>0</v>
      </c>
    </row>
    <row r="384" spans="1:10">
      <c r="A384" s="54" t="str">
        <f t="shared" si="70"/>
        <v>0315015100</v>
      </c>
      <c r="B384" s="91" t="str">
        <f t="shared" si="71"/>
        <v>1</v>
      </c>
      <c r="C384" s="82" t="s">
        <v>314</v>
      </c>
      <c r="D384" s="86">
        <v>53</v>
      </c>
      <c r="E384" s="82" t="s">
        <v>315</v>
      </c>
      <c r="F384" s="82">
        <v>15100</v>
      </c>
      <c r="G384" s="130" t="s">
        <v>256</v>
      </c>
      <c r="H384" s="126">
        <v>9380</v>
      </c>
      <c r="I384" s="126">
        <v>9380</v>
      </c>
      <c r="J384" s="87">
        <f t="shared" si="72"/>
        <v>0</v>
      </c>
    </row>
    <row r="385" spans="1:10">
      <c r="A385" s="54" t="str">
        <f t="shared" si="70"/>
        <v>0315016000</v>
      </c>
      <c r="B385" s="91" t="str">
        <f t="shared" si="71"/>
        <v>1</v>
      </c>
      <c r="C385" s="82" t="s">
        <v>314</v>
      </c>
      <c r="D385" s="86">
        <v>53</v>
      </c>
      <c r="E385" s="82" t="s">
        <v>315</v>
      </c>
      <c r="F385" s="82">
        <v>16000</v>
      </c>
      <c r="G385" s="130" t="s">
        <v>257</v>
      </c>
      <c r="H385" s="126">
        <v>149792.92000000001</v>
      </c>
      <c r="I385" s="126">
        <v>143183.54999999999</v>
      </c>
      <c r="J385" s="87">
        <f t="shared" si="72"/>
        <v>-4.4123380464176971E-2</v>
      </c>
    </row>
    <row r="386" spans="1:10">
      <c r="A386" s="54" t="str">
        <f t="shared" si="70"/>
        <v>0315020300</v>
      </c>
      <c r="B386" s="97" t="str">
        <f t="shared" si="71"/>
        <v>2</v>
      </c>
      <c r="C386" s="98" t="s">
        <v>314</v>
      </c>
      <c r="D386" s="86">
        <v>53</v>
      </c>
      <c r="E386" s="98">
        <v>150</v>
      </c>
      <c r="F386" s="98">
        <v>20300</v>
      </c>
      <c r="G386" s="153" t="s">
        <v>318</v>
      </c>
      <c r="H386" s="127">
        <v>1000</v>
      </c>
      <c r="I386" s="127">
        <v>1000</v>
      </c>
      <c r="J386" s="87">
        <f t="shared" si="72"/>
        <v>0</v>
      </c>
    </row>
    <row r="387" spans="1:10">
      <c r="A387" s="54" t="str">
        <f t="shared" si="70"/>
        <v>0315021000</v>
      </c>
      <c r="B387" s="97" t="str">
        <f t="shared" si="71"/>
        <v>2</v>
      </c>
      <c r="C387" s="98" t="s">
        <v>314</v>
      </c>
      <c r="D387" s="86">
        <v>53</v>
      </c>
      <c r="E387" s="98">
        <v>150</v>
      </c>
      <c r="F387" s="98">
        <v>21000</v>
      </c>
      <c r="G387" s="99" t="s">
        <v>319</v>
      </c>
      <c r="H387" s="127">
        <v>150000</v>
      </c>
      <c r="I387" s="127">
        <v>150000</v>
      </c>
      <c r="J387" s="87">
        <f t="shared" si="72"/>
        <v>0</v>
      </c>
    </row>
    <row r="388" spans="1:10">
      <c r="A388" s="54" t="str">
        <f t="shared" si="70"/>
        <v>0317121000</v>
      </c>
      <c r="B388" s="97" t="str">
        <f t="shared" si="71"/>
        <v>2</v>
      </c>
      <c r="C388" s="98" t="s">
        <v>314</v>
      </c>
      <c r="D388" s="86">
        <v>53</v>
      </c>
      <c r="E388" s="98" t="s">
        <v>320</v>
      </c>
      <c r="F388" s="98">
        <v>21000</v>
      </c>
      <c r="G388" s="99" t="s">
        <v>321</v>
      </c>
      <c r="H388" s="127">
        <v>275000</v>
      </c>
      <c r="I388" s="127">
        <v>275000</v>
      </c>
      <c r="J388" s="87">
        <f t="shared" si="72"/>
        <v>0</v>
      </c>
    </row>
    <row r="389" spans="1:10" ht="15" customHeight="1">
      <c r="A389" s="54" t="str">
        <f t="shared" si="70"/>
        <v>0392021200</v>
      </c>
      <c r="B389" s="97" t="str">
        <f t="shared" si="71"/>
        <v>2</v>
      </c>
      <c r="C389" s="98" t="s">
        <v>314</v>
      </c>
      <c r="D389" s="86">
        <v>53</v>
      </c>
      <c r="E389" s="98" t="s">
        <v>243</v>
      </c>
      <c r="F389" s="98">
        <v>21200</v>
      </c>
      <c r="G389" s="99" t="s">
        <v>322</v>
      </c>
      <c r="H389" s="127">
        <v>132000</v>
      </c>
      <c r="I389" s="127">
        <v>132000</v>
      </c>
      <c r="J389" s="87">
        <f t="shared" si="72"/>
        <v>0</v>
      </c>
    </row>
    <row r="390" spans="1:10">
      <c r="A390" s="54" t="str">
        <f t="shared" si="70"/>
        <v>0392021201</v>
      </c>
      <c r="B390" s="97" t="str">
        <f t="shared" si="71"/>
        <v>2</v>
      </c>
      <c r="C390" s="100" t="s">
        <v>314</v>
      </c>
      <c r="D390" s="86">
        <v>53</v>
      </c>
      <c r="E390" s="100" t="s">
        <v>243</v>
      </c>
      <c r="F390" s="100">
        <v>21201</v>
      </c>
      <c r="G390" s="101" t="s">
        <v>323</v>
      </c>
      <c r="H390" s="127">
        <v>26000</v>
      </c>
      <c r="I390" s="127">
        <v>26000</v>
      </c>
      <c r="J390" s="87">
        <f t="shared" si="72"/>
        <v>0</v>
      </c>
    </row>
    <row r="391" spans="1:10">
      <c r="A391" s="54" t="str">
        <f t="shared" si="70"/>
        <v>0313321300</v>
      </c>
      <c r="B391" s="97" t="str">
        <f t="shared" si="71"/>
        <v>2</v>
      </c>
      <c r="C391" s="100" t="s">
        <v>314</v>
      </c>
      <c r="D391" s="86">
        <v>53</v>
      </c>
      <c r="E391" s="100" t="s">
        <v>306</v>
      </c>
      <c r="F391" s="100">
        <v>21300</v>
      </c>
      <c r="G391" s="101" t="s">
        <v>324</v>
      </c>
      <c r="H391" s="127">
        <v>1500</v>
      </c>
      <c r="I391" s="127">
        <v>1500</v>
      </c>
      <c r="J391" s="87">
        <f t="shared" si="72"/>
        <v>0</v>
      </c>
    </row>
    <row r="392" spans="1:10">
      <c r="A392" s="54" t="str">
        <f t="shared" si="70"/>
        <v>0315021300</v>
      </c>
      <c r="B392" s="97" t="str">
        <f t="shared" si="71"/>
        <v>2</v>
      </c>
      <c r="C392" s="100" t="s">
        <v>314</v>
      </c>
      <c r="D392" s="86">
        <v>53</v>
      </c>
      <c r="E392" s="100">
        <v>150</v>
      </c>
      <c r="F392" s="100">
        <v>21300</v>
      </c>
      <c r="G392" s="101" t="s">
        <v>325</v>
      </c>
      <c r="H392" s="127">
        <v>2500</v>
      </c>
      <c r="I392" s="127">
        <v>2500</v>
      </c>
      <c r="J392" s="144">
        <f t="shared" si="72"/>
        <v>0</v>
      </c>
    </row>
    <row r="393" spans="1:10">
      <c r="A393" s="54" t="str">
        <f t="shared" si="70"/>
        <v>0316521300</v>
      </c>
      <c r="B393" s="97" t="str">
        <f t="shared" si="71"/>
        <v>2</v>
      </c>
      <c r="C393" s="100" t="s">
        <v>314</v>
      </c>
      <c r="D393" s="86">
        <v>53</v>
      </c>
      <c r="E393" s="100" t="s">
        <v>326</v>
      </c>
      <c r="F393" s="100">
        <v>21300</v>
      </c>
      <c r="G393" s="101" t="s">
        <v>327</v>
      </c>
      <c r="H393" s="127">
        <v>40000</v>
      </c>
      <c r="I393" s="127">
        <v>30000</v>
      </c>
      <c r="J393" s="144">
        <f t="shared" si="72"/>
        <v>-0.25</v>
      </c>
    </row>
    <row r="394" spans="1:10">
      <c r="A394" s="54" t="str">
        <f t="shared" si="70"/>
        <v>0316521301</v>
      </c>
      <c r="B394" s="97" t="str">
        <f t="shared" si="71"/>
        <v>2</v>
      </c>
      <c r="C394" s="100" t="s">
        <v>314</v>
      </c>
      <c r="D394" s="86">
        <v>53</v>
      </c>
      <c r="E394" s="100" t="s">
        <v>326</v>
      </c>
      <c r="F394" s="100">
        <v>21301</v>
      </c>
      <c r="G394" s="101" t="s">
        <v>328</v>
      </c>
      <c r="H394" s="127">
        <v>110500</v>
      </c>
      <c r="I394" s="127">
        <v>110500</v>
      </c>
      <c r="J394" s="144">
        <f t="shared" si="72"/>
        <v>0</v>
      </c>
    </row>
    <row r="395" spans="1:10">
      <c r="A395" s="54" t="str">
        <f t="shared" si="70"/>
        <v>0315021400</v>
      </c>
      <c r="B395" s="97" t="str">
        <f t="shared" si="71"/>
        <v>2</v>
      </c>
      <c r="C395" s="100" t="s">
        <v>314</v>
      </c>
      <c r="D395" s="86">
        <v>53</v>
      </c>
      <c r="E395" s="100">
        <v>150</v>
      </c>
      <c r="F395" s="100">
        <v>21400</v>
      </c>
      <c r="G395" s="101" t="s">
        <v>296</v>
      </c>
      <c r="H395" s="127">
        <v>18000</v>
      </c>
      <c r="I395" s="127">
        <v>18000</v>
      </c>
      <c r="J395" s="144">
        <f t="shared" si="72"/>
        <v>0</v>
      </c>
    </row>
    <row r="396" spans="1:10">
      <c r="A396" s="54" t="str">
        <f t="shared" si="70"/>
        <v>0315022100</v>
      </c>
      <c r="B396" s="97" t="str">
        <f t="shared" si="71"/>
        <v>2</v>
      </c>
      <c r="C396" s="100" t="s">
        <v>314</v>
      </c>
      <c r="D396" s="86">
        <v>53</v>
      </c>
      <c r="E396" s="100">
        <v>150</v>
      </c>
      <c r="F396" s="100">
        <v>22100</v>
      </c>
      <c r="G396" s="101" t="s">
        <v>329</v>
      </c>
      <c r="H396" s="127">
        <v>380000</v>
      </c>
      <c r="I396" s="127">
        <v>395000</v>
      </c>
      <c r="J396" s="144">
        <f t="shared" si="72"/>
        <v>3.9473684210526314E-2</v>
      </c>
    </row>
    <row r="397" spans="1:10">
      <c r="A397" s="54" t="str">
        <f t="shared" si="70"/>
        <v>0315022101</v>
      </c>
      <c r="B397" s="97" t="str">
        <f t="shared" si="71"/>
        <v>2</v>
      </c>
      <c r="C397" s="100" t="s">
        <v>314</v>
      </c>
      <c r="D397" s="86">
        <v>53</v>
      </c>
      <c r="E397" s="100">
        <v>150</v>
      </c>
      <c r="F397" s="100">
        <v>22101</v>
      </c>
      <c r="G397" s="101" t="s">
        <v>330</v>
      </c>
      <c r="H397" s="127">
        <v>30000</v>
      </c>
      <c r="I397" s="127">
        <v>30000</v>
      </c>
      <c r="J397" s="144">
        <f t="shared" si="72"/>
        <v>0</v>
      </c>
    </row>
    <row r="398" spans="1:10">
      <c r="A398" s="54" t="str">
        <f t="shared" si="70"/>
        <v>0315022102</v>
      </c>
      <c r="B398" s="97" t="str">
        <f t="shared" si="71"/>
        <v>2</v>
      </c>
      <c r="C398" s="100" t="s">
        <v>314</v>
      </c>
      <c r="D398" s="86">
        <v>53</v>
      </c>
      <c r="E398" s="100">
        <v>150</v>
      </c>
      <c r="F398" s="100">
        <v>22102</v>
      </c>
      <c r="G398" s="101" t="s">
        <v>331</v>
      </c>
      <c r="H398" s="127">
        <v>54000</v>
      </c>
      <c r="I398" s="127">
        <v>50000</v>
      </c>
      <c r="J398" s="144">
        <f t="shared" si="72"/>
        <v>-7.407407407407407E-2</v>
      </c>
    </row>
    <row r="399" spans="1:10">
      <c r="A399" s="54" t="str">
        <f t="shared" si="70"/>
        <v>0315022103</v>
      </c>
      <c r="B399" s="97" t="str">
        <f t="shared" si="71"/>
        <v>2</v>
      </c>
      <c r="C399" s="100" t="s">
        <v>314</v>
      </c>
      <c r="D399" s="86">
        <v>53</v>
      </c>
      <c r="E399" s="100">
        <v>150</v>
      </c>
      <c r="F399" s="100">
        <v>22103</v>
      </c>
      <c r="G399" s="101" t="s">
        <v>332</v>
      </c>
      <c r="H399" s="127">
        <v>26000</v>
      </c>
      <c r="I399" s="127">
        <v>22000</v>
      </c>
      <c r="J399" s="144">
        <f t="shared" si="72"/>
        <v>-0.15384615384615385</v>
      </c>
    </row>
    <row r="400" spans="1:10">
      <c r="A400" s="54" t="str">
        <f t="shared" si="70"/>
        <v>0315022104</v>
      </c>
      <c r="B400" s="97" t="str">
        <f t="shared" si="71"/>
        <v>2</v>
      </c>
      <c r="C400" s="100" t="s">
        <v>314</v>
      </c>
      <c r="D400" s="86">
        <v>53</v>
      </c>
      <c r="E400" s="100">
        <v>150</v>
      </c>
      <c r="F400" s="100">
        <v>22104</v>
      </c>
      <c r="G400" s="101" t="s">
        <v>298</v>
      </c>
      <c r="H400" s="127">
        <v>11000</v>
      </c>
      <c r="I400" s="127">
        <v>11000</v>
      </c>
      <c r="J400" s="144">
        <f t="shared" si="72"/>
        <v>0</v>
      </c>
    </row>
    <row r="401" spans="1:11">
      <c r="A401" s="54" t="str">
        <f t="shared" si="70"/>
        <v>0392022200</v>
      </c>
      <c r="B401" s="97" t="str">
        <f t="shared" si="71"/>
        <v>2</v>
      </c>
      <c r="C401" s="100" t="s">
        <v>314</v>
      </c>
      <c r="D401" s="86">
        <v>53</v>
      </c>
      <c r="E401" s="100">
        <v>920</v>
      </c>
      <c r="F401" s="100">
        <v>22200</v>
      </c>
      <c r="G401" s="101" t="s">
        <v>333</v>
      </c>
      <c r="H401" s="127">
        <v>54000</v>
      </c>
      <c r="I401" s="127">
        <v>50000</v>
      </c>
      <c r="J401" s="144">
        <f t="shared" si="72"/>
        <v>-7.407407407407407E-2</v>
      </c>
    </row>
    <row r="402" spans="1:11">
      <c r="A402" s="54" t="str">
        <f t="shared" si="70"/>
        <v>0316322700</v>
      </c>
      <c r="B402" s="97" t="str">
        <f t="shared" si="71"/>
        <v>2</v>
      </c>
      <c r="C402" s="100" t="s">
        <v>314</v>
      </c>
      <c r="D402" s="86">
        <v>53</v>
      </c>
      <c r="E402" s="100" t="s">
        <v>334</v>
      </c>
      <c r="F402" s="100">
        <v>22700</v>
      </c>
      <c r="G402" s="101" t="s">
        <v>335</v>
      </c>
      <c r="H402" s="127">
        <v>350173.23499999999</v>
      </c>
      <c r="I402" s="127">
        <v>350173.23499999999</v>
      </c>
      <c r="J402" s="144">
        <f t="shared" si="72"/>
        <v>0</v>
      </c>
    </row>
    <row r="403" spans="1:11">
      <c r="A403" s="54" t="str">
        <f t="shared" si="70"/>
        <v>0392022700</v>
      </c>
      <c r="B403" s="97" t="str">
        <f t="shared" si="71"/>
        <v>2</v>
      </c>
      <c r="C403" s="100" t="s">
        <v>314</v>
      </c>
      <c r="D403" s="86">
        <v>53</v>
      </c>
      <c r="E403" s="100" t="s">
        <v>243</v>
      </c>
      <c r="F403" s="100">
        <v>22700</v>
      </c>
      <c r="G403" s="101" t="s">
        <v>336</v>
      </c>
      <c r="H403" s="127">
        <v>401857.39</v>
      </c>
      <c r="I403" s="127">
        <v>449111.75539999997</v>
      </c>
      <c r="J403" s="144">
        <f t="shared" si="72"/>
        <v>0.11758988779576743</v>
      </c>
      <c r="K403" s="167"/>
    </row>
    <row r="404" spans="1:11">
      <c r="A404" s="54" t="str">
        <f t="shared" si="70"/>
        <v>0315022702</v>
      </c>
      <c r="B404" s="97" t="str">
        <f t="shared" si="71"/>
        <v>2</v>
      </c>
      <c r="C404" s="100" t="s">
        <v>314</v>
      </c>
      <c r="D404" s="86">
        <v>53</v>
      </c>
      <c r="E404" s="100" t="s">
        <v>315</v>
      </c>
      <c r="F404" s="100">
        <v>22702</v>
      </c>
      <c r="G404" s="101" t="s">
        <v>337</v>
      </c>
      <c r="H404" s="127">
        <v>4500</v>
      </c>
      <c r="I404" s="127">
        <v>0</v>
      </c>
      <c r="J404" s="144">
        <f t="shared" si="72"/>
        <v>-1</v>
      </c>
    </row>
    <row r="405" spans="1:11">
      <c r="A405" s="54" t="str">
        <f t="shared" si="70"/>
        <v>0317122702</v>
      </c>
      <c r="B405" s="97" t="str">
        <f t="shared" si="71"/>
        <v>2</v>
      </c>
      <c r="C405" s="100" t="s">
        <v>314</v>
      </c>
      <c r="D405" s="86">
        <v>53</v>
      </c>
      <c r="E405" s="100" t="s">
        <v>320</v>
      </c>
      <c r="F405" s="100">
        <v>22702</v>
      </c>
      <c r="G405" s="101" t="s">
        <v>338</v>
      </c>
      <c r="H405" s="127">
        <v>8059</v>
      </c>
      <c r="I405" s="127">
        <v>8059</v>
      </c>
      <c r="J405" s="144">
        <f t="shared" si="72"/>
        <v>0</v>
      </c>
    </row>
    <row r="406" spans="1:11">
      <c r="A406" s="54" t="str">
        <f t="shared" si="70"/>
        <v>0392422799</v>
      </c>
      <c r="B406" s="97" t="str">
        <f t="shared" si="71"/>
        <v>2</v>
      </c>
      <c r="C406" s="100" t="s">
        <v>314</v>
      </c>
      <c r="D406" s="86">
        <v>53</v>
      </c>
      <c r="E406" s="102" t="s">
        <v>339</v>
      </c>
      <c r="F406" s="100">
        <v>22799</v>
      </c>
      <c r="G406" s="101" t="s">
        <v>340</v>
      </c>
      <c r="H406" s="127">
        <v>45000</v>
      </c>
      <c r="I406" s="127">
        <v>45000</v>
      </c>
      <c r="J406" s="144">
        <f t="shared" si="72"/>
        <v>0</v>
      </c>
    </row>
    <row r="407" spans="1:11">
      <c r="A407" s="54" t="str">
        <f t="shared" si="70"/>
        <v>0392046500</v>
      </c>
      <c r="B407" s="97" t="str">
        <f t="shared" si="71"/>
        <v>4</v>
      </c>
      <c r="C407" s="100" t="s">
        <v>314</v>
      </c>
      <c r="D407" s="86">
        <v>53</v>
      </c>
      <c r="E407" s="100" t="s">
        <v>243</v>
      </c>
      <c r="F407" s="100">
        <v>46500</v>
      </c>
      <c r="G407" s="101" t="s">
        <v>341</v>
      </c>
      <c r="H407" s="127">
        <v>9000</v>
      </c>
      <c r="I407" s="127">
        <v>9000</v>
      </c>
      <c r="J407" s="144">
        <f t="shared" si="72"/>
        <v>0</v>
      </c>
    </row>
    <row r="408" spans="1:11">
      <c r="A408" s="54" t="str">
        <f t="shared" si="70"/>
        <v>0315062302</v>
      </c>
      <c r="B408" s="97" t="str">
        <f t="shared" si="71"/>
        <v>6</v>
      </c>
      <c r="C408" s="100" t="s">
        <v>314</v>
      </c>
      <c r="D408" s="86">
        <v>53</v>
      </c>
      <c r="E408" s="100">
        <v>150</v>
      </c>
      <c r="F408" s="100">
        <v>62302</v>
      </c>
      <c r="G408" s="101" t="s">
        <v>342</v>
      </c>
      <c r="H408" s="127">
        <v>3000</v>
      </c>
      <c r="I408" s="127">
        <v>3000</v>
      </c>
      <c r="J408" s="144">
        <f t="shared" si="72"/>
        <v>0</v>
      </c>
    </row>
    <row r="409" spans="1:11">
      <c r="A409" s="54" t="str">
        <f t="shared" si="70"/>
        <v>0315062400</v>
      </c>
      <c r="B409" s="97" t="str">
        <f t="shared" si="71"/>
        <v>6</v>
      </c>
      <c r="C409" s="100" t="s">
        <v>314</v>
      </c>
      <c r="D409" s="86">
        <v>53</v>
      </c>
      <c r="E409" s="100">
        <v>150</v>
      </c>
      <c r="F409" s="100">
        <v>62400</v>
      </c>
      <c r="G409" s="101" t="s">
        <v>343</v>
      </c>
      <c r="H409" s="127">
        <v>0</v>
      </c>
      <c r="I409" s="127">
        <v>0</v>
      </c>
      <c r="J409" s="87">
        <v>0</v>
      </c>
    </row>
    <row r="410" spans="1:11">
      <c r="A410" s="54" t="str">
        <f t="shared" si="70"/>
        <v>0392062500</v>
      </c>
      <c r="B410" s="97" t="str">
        <f t="shared" si="71"/>
        <v>6</v>
      </c>
      <c r="C410" s="100" t="s">
        <v>314</v>
      </c>
      <c r="D410" s="86">
        <v>53</v>
      </c>
      <c r="E410" s="100">
        <v>920</v>
      </c>
      <c r="F410" s="100">
        <v>62500</v>
      </c>
      <c r="G410" s="101" t="s">
        <v>289</v>
      </c>
      <c r="H410" s="127">
        <v>8000</v>
      </c>
      <c r="I410" s="127">
        <v>8000</v>
      </c>
      <c r="J410" s="87">
        <f t="shared" si="72"/>
        <v>0</v>
      </c>
    </row>
    <row r="411" spans="1:11">
      <c r="A411" s="54" t="str">
        <f t="shared" si="70"/>
        <v>0392462500</v>
      </c>
      <c r="B411" s="97" t="str">
        <f t="shared" si="71"/>
        <v>6</v>
      </c>
      <c r="C411" s="100" t="s">
        <v>314</v>
      </c>
      <c r="D411" s="86">
        <v>53</v>
      </c>
      <c r="E411" s="102" t="s">
        <v>339</v>
      </c>
      <c r="F411" s="100">
        <v>62500</v>
      </c>
      <c r="G411" s="101" t="s">
        <v>344</v>
      </c>
      <c r="H411" s="127">
        <v>6000</v>
      </c>
      <c r="I411" s="127">
        <v>6000</v>
      </c>
      <c r="J411" s="87">
        <f t="shared" si="72"/>
        <v>0</v>
      </c>
    </row>
    <row r="412" spans="1:11">
      <c r="A412" s="54" t="str">
        <f t="shared" ref="A412:A419" si="73">CONCATENATE(C412,E412,F412)</f>
        <v>1344022606</v>
      </c>
      <c r="B412" s="54" t="str">
        <f t="shared" ref="B412:B419" si="74">MID(F412,1,1)</f>
        <v>2</v>
      </c>
      <c r="C412" s="82">
        <v>13</v>
      </c>
      <c r="D412" s="86">
        <v>53</v>
      </c>
      <c r="E412" s="82">
        <v>440</v>
      </c>
      <c r="F412" s="82">
        <v>22606</v>
      </c>
      <c r="G412" s="83" t="s">
        <v>482</v>
      </c>
      <c r="H412" s="127">
        <v>500</v>
      </c>
      <c r="I412" s="127">
        <v>500</v>
      </c>
      <c r="J412" s="87">
        <f t="shared" ref="J412:J419" si="75">+(I412-H412)/H412</f>
        <v>0</v>
      </c>
    </row>
    <row r="413" spans="1:11">
      <c r="A413" s="54" t="str">
        <f t="shared" si="73"/>
        <v>1344022699</v>
      </c>
      <c r="B413" s="54" t="str">
        <f t="shared" si="74"/>
        <v>2</v>
      </c>
      <c r="C413" s="82" t="s">
        <v>483</v>
      </c>
      <c r="D413" s="86">
        <v>53</v>
      </c>
      <c r="E413" s="82">
        <v>440</v>
      </c>
      <c r="F413" s="82">
        <v>22699</v>
      </c>
      <c r="G413" s="83" t="s">
        <v>484</v>
      </c>
      <c r="H413" s="127">
        <v>12000</v>
      </c>
      <c r="I413" s="127">
        <v>8500</v>
      </c>
      <c r="J413" s="87">
        <f t="shared" si="75"/>
        <v>-0.29166666666666669</v>
      </c>
    </row>
    <row r="414" spans="1:11">
      <c r="A414" s="54" t="str">
        <f t="shared" si="73"/>
        <v>1344022706</v>
      </c>
      <c r="B414" s="54" t="str">
        <f t="shared" si="74"/>
        <v>2</v>
      </c>
      <c r="C414" s="82">
        <v>13</v>
      </c>
      <c r="D414" s="86">
        <v>53</v>
      </c>
      <c r="E414" s="82">
        <v>440</v>
      </c>
      <c r="F414" s="82">
        <v>22706</v>
      </c>
      <c r="G414" s="83" t="s">
        <v>485</v>
      </c>
      <c r="H414" s="127">
        <v>10000</v>
      </c>
      <c r="I414" s="127">
        <v>10000</v>
      </c>
      <c r="J414" s="87">
        <f t="shared" si="75"/>
        <v>0</v>
      </c>
    </row>
    <row r="415" spans="1:11">
      <c r="A415" s="54" t="str">
        <f t="shared" si="73"/>
        <v>13441222799</v>
      </c>
      <c r="B415" s="54" t="str">
        <f t="shared" si="74"/>
        <v>2</v>
      </c>
      <c r="C415" s="82" t="s">
        <v>483</v>
      </c>
      <c r="D415" s="86">
        <v>53</v>
      </c>
      <c r="E415" s="82">
        <v>4412</v>
      </c>
      <c r="F415" s="82">
        <v>22799</v>
      </c>
      <c r="G415" s="83" t="s">
        <v>486</v>
      </c>
      <c r="H415" s="127">
        <v>16000</v>
      </c>
      <c r="I415" s="127">
        <v>18000</v>
      </c>
      <c r="J415" s="87">
        <f t="shared" si="75"/>
        <v>0.125</v>
      </c>
    </row>
    <row r="416" spans="1:11">
      <c r="A416" s="54" t="str">
        <f t="shared" si="73"/>
        <v>13441122799</v>
      </c>
      <c r="B416" s="54" t="str">
        <f t="shared" si="74"/>
        <v>2</v>
      </c>
      <c r="C416" s="82" t="s">
        <v>483</v>
      </c>
      <c r="D416" s="86">
        <v>53</v>
      </c>
      <c r="E416" s="82">
        <v>4411</v>
      </c>
      <c r="F416" s="82">
        <v>22799</v>
      </c>
      <c r="G416" s="83" t="s">
        <v>487</v>
      </c>
      <c r="H416" s="127">
        <v>265000</v>
      </c>
      <c r="I416" s="127">
        <v>265000</v>
      </c>
      <c r="J416" s="87">
        <f t="shared" si="75"/>
        <v>0</v>
      </c>
    </row>
    <row r="417" spans="1:10">
      <c r="A417" s="54" t="str">
        <f>CONCATENATE(C417,E417,F417)</f>
        <v>1394346600</v>
      </c>
      <c r="B417" s="54" t="str">
        <f>MID(F417,1,1)</f>
        <v>4</v>
      </c>
      <c r="C417" s="82" t="s">
        <v>483</v>
      </c>
      <c r="D417" s="86">
        <v>53</v>
      </c>
      <c r="E417" s="82" t="s">
        <v>284</v>
      </c>
      <c r="F417" s="82">
        <v>46600</v>
      </c>
      <c r="G417" s="83" t="s">
        <v>579</v>
      </c>
      <c r="H417" s="127">
        <v>1850</v>
      </c>
      <c r="I417" s="127">
        <v>1850</v>
      </c>
      <c r="J417" s="87">
        <f t="shared" si="75"/>
        <v>0</v>
      </c>
    </row>
    <row r="418" spans="1:10">
      <c r="A418" s="54" t="str">
        <f t="shared" si="73"/>
        <v>1344061918</v>
      </c>
      <c r="B418" s="54" t="str">
        <f t="shared" si="74"/>
        <v>6</v>
      </c>
      <c r="C418" s="82">
        <v>13</v>
      </c>
      <c r="D418" s="86">
        <v>53</v>
      </c>
      <c r="E418" s="82">
        <v>440</v>
      </c>
      <c r="F418" s="82">
        <v>61918</v>
      </c>
      <c r="G418" s="83" t="s">
        <v>488</v>
      </c>
      <c r="H418" s="127">
        <v>1000</v>
      </c>
      <c r="I418" s="127">
        <v>0</v>
      </c>
      <c r="J418" s="87">
        <f t="shared" si="75"/>
        <v>-1</v>
      </c>
    </row>
    <row r="419" spans="1:10">
      <c r="A419" s="54" t="str">
        <f t="shared" si="73"/>
        <v>1344061910</v>
      </c>
      <c r="B419" s="54" t="str">
        <f t="shared" si="74"/>
        <v>6</v>
      </c>
      <c r="C419" s="86">
        <v>13</v>
      </c>
      <c r="D419" s="86">
        <v>53</v>
      </c>
      <c r="E419" s="86">
        <v>440</v>
      </c>
      <c r="F419" s="86">
        <v>61910</v>
      </c>
      <c r="G419" s="56" t="s">
        <v>489</v>
      </c>
      <c r="H419" s="127">
        <v>12000</v>
      </c>
      <c r="I419" s="127">
        <v>0</v>
      </c>
      <c r="J419" s="87">
        <f t="shared" si="75"/>
        <v>-1</v>
      </c>
    </row>
    <row r="420" spans="1:10">
      <c r="B420" s="88"/>
      <c r="D420" s="88" t="s">
        <v>613</v>
      </c>
      <c r="E420" s="89"/>
      <c r="F420" s="89"/>
      <c r="G420" s="90"/>
      <c r="H420" s="139">
        <f>SUM(H377:H419)</f>
        <v>3039127.6550000003</v>
      </c>
      <c r="I420" s="139">
        <f>SUM(I377:I419)</f>
        <v>3063023.5803999999</v>
      </c>
      <c r="J420" s="87">
        <f t="shared" si="72"/>
        <v>7.8627580387042335E-3</v>
      </c>
    </row>
    <row r="421" spans="1:10">
      <c r="A421" s="54"/>
      <c r="B421" s="54"/>
      <c r="C421" s="86"/>
      <c r="D421" s="86"/>
      <c r="E421" s="86"/>
      <c r="F421" s="86"/>
      <c r="G421" s="56"/>
      <c r="H421" s="84"/>
      <c r="I421" s="84"/>
      <c r="J421" s="57"/>
    </row>
    <row r="422" spans="1:10">
      <c r="A422" s="54"/>
      <c r="B422" s="54"/>
      <c r="C422" s="86"/>
      <c r="D422" s="86"/>
      <c r="E422" s="86"/>
      <c r="F422" s="86"/>
      <c r="G422" s="56"/>
      <c r="H422" s="84"/>
      <c r="I422" s="84"/>
      <c r="J422" s="57"/>
    </row>
    <row r="423" spans="1:10" ht="15" thickBot="1">
      <c r="A423" s="69"/>
      <c r="B423" s="69"/>
      <c r="D423" s="76" t="s">
        <v>369</v>
      </c>
      <c r="E423" s="77"/>
      <c r="F423" s="69"/>
      <c r="G423" s="69"/>
      <c r="H423" s="78"/>
      <c r="I423" s="78"/>
      <c r="J423" s="78"/>
    </row>
    <row r="424" spans="1:10" ht="15" thickBot="1">
      <c r="A424" s="50" t="s">
        <v>236</v>
      </c>
      <c r="B424" s="79"/>
      <c r="C424" s="80" t="s">
        <v>237</v>
      </c>
      <c r="D424" s="80" t="s">
        <v>237</v>
      </c>
      <c r="E424" s="80" t="s">
        <v>291</v>
      </c>
      <c r="F424" s="80" t="s">
        <v>32</v>
      </c>
      <c r="G424" s="80" t="s">
        <v>33</v>
      </c>
      <c r="H424" s="80" t="s">
        <v>585</v>
      </c>
      <c r="I424" s="80" t="s">
        <v>604</v>
      </c>
      <c r="J424" s="81" t="s">
        <v>31</v>
      </c>
    </row>
    <row r="425" spans="1:10">
      <c r="A425" s="54" t="str">
        <f t="shared" ref="A425:A436" si="76">CONCATENATE(C425,E425,F425)</f>
        <v>0615112000</v>
      </c>
      <c r="B425" s="91" t="str">
        <f t="shared" ref="B425:B436" si="77">MID(F425,1,1)</f>
        <v>1</v>
      </c>
      <c r="C425" s="82" t="s">
        <v>370</v>
      </c>
      <c r="D425" s="86">
        <v>54</v>
      </c>
      <c r="E425" s="82">
        <v>151</v>
      </c>
      <c r="F425" s="82">
        <v>12000</v>
      </c>
      <c r="G425" s="83" t="s">
        <v>244</v>
      </c>
      <c r="H425" s="126">
        <v>15577.54</v>
      </c>
      <c r="I425" s="126">
        <v>15928.1</v>
      </c>
      <c r="J425" s="87">
        <f t="shared" ref="J425:J437" si="78">+(I425-H425)/H425</f>
        <v>2.2504195142493581E-2</v>
      </c>
    </row>
    <row r="426" spans="1:10">
      <c r="A426" s="54" t="str">
        <f t="shared" si="76"/>
        <v>0615112006</v>
      </c>
      <c r="B426" s="91" t="str">
        <f t="shared" si="77"/>
        <v>1</v>
      </c>
      <c r="C426" s="82" t="s">
        <v>370</v>
      </c>
      <c r="D426" s="86">
        <v>54</v>
      </c>
      <c r="E426" s="82">
        <v>151</v>
      </c>
      <c r="F426" s="82">
        <v>12006</v>
      </c>
      <c r="G426" s="83" t="s">
        <v>248</v>
      </c>
      <c r="H426" s="126">
        <v>4102.9799999999996</v>
      </c>
      <c r="I426" s="126">
        <v>4551.03</v>
      </c>
      <c r="J426" s="87">
        <f t="shared" si="78"/>
        <v>0.10920111723674018</v>
      </c>
    </row>
    <row r="427" spans="1:10">
      <c r="A427" s="54" t="str">
        <f t="shared" si="76"/>
        <v>0615112100</v>
      </c>
      <c r="B427" s="91" t="str">
        <f t="shared" si="77"/>
        <v>1</v>
      </c>
      <c r="C427" s="82" t="s">
        <v>370</v>
      </c>
      <c r="D427" s="86">
        <v>54</v>
      </c>
      <c r="E427" s="82">
        <v>151</v>
      </c>
      <c r="F427" s="82">
        <v>12100</v>
      </c>
      <c r="G427" s="83" t="s">
        <v>371</v>
      </c>
      <c r="H427" s="126">
        <v>10374.51</v>
      </c>
      <c r="I427" s="126">
        <v>10608.04</v>
      </c>
      <c r="J427" s="87">
        <f t="shared" si="78"/>
        <v>2.2509978784540249E-2</v>
      </c>
    </row>
    <row r="428" spans="1:10">
      <c r="A428" s="54" t="str">
        <f t="shared" si="76"/>
        <v>0615112101</v>
      </c>
      <c r="B428" s="91" t="str">
        <f t="shared" si="77"/>
        <v>1</v>
      </c>
      <c r="C428" s="82" t="s">
        <v>370</v>
      </c>
      <c r="D428" s="86">
        <v>54</v>
      </c>
      <c r="E428" s="82">
        <v>151</v>
      </c>
      <c r="F428" s="82">
        <v>12101</v>
      </c>
      <c r="G428" s="83" t="s">
        <v>250</v>
      </c>
      <c r="H428" s="126">
        <v>28935.99</v>
      </c>
      <c r="I428" s="126">
        <v>29598.39</v>
      </c>
      <c r="J428" s="87">
        <f t="shared" si="78"/>
        <v>2.2891907275334203E-2</v>
      </c>
    </row>
    <row r="429" spans="1:10">
      <c r="A429" s="54" t="str">
        <f t="shared" si="76"/>
        <v>0615113100</v>
      </c>
      <c r="B429" s="91" t="str">
        <f t="shared" si="77"/>
        <v>1</v>
      </c>
      <c r="C429" s="82" t="s">
        <v>370</v>
      </c>
      <c r="D429" s="86">
        <v>54</v>
      </c>
      <c r="E429" s="82">
        <v>151</v>
      </c>
      <c r="F429" s="82">
        <v>13100</v>
      </c>
      <c r="G429" s="83" t="s">
        <v>254</v>
      </c>
      <c r="H429" s="126">
        <v>57012.08</v>
      </c>
      <c r="I429" s="126">
        <v>58547.6</v>
      </c>
      <c r="J429" s="87">
        <f t="shared" si="78"/>
        <v>2.6933239411717599E-2</v>
      </c>
    </row>
    <row r="430" spans="1:10">
      <c r="A430" s="54" t="str">
        <f t="shared" si="76"/>
        <v>0615116000</v>
      </c>
      <c r="B430" s="91" t="str">
        <f t="shared" si="77"/>
        <v>1</v>
      </c>
      <c r="C430" s="82" t="s">
        <v>370</v>
      </c>
      <c r="D430" s="86">
        <v>54</v>
      </c>
      <c r="E430" s="82">
        <v>151</v>
      </c>
      <c r="F430" s="82">
        <v>16000</v>
      </c>
      <c r="G430" s="83" t="s">
        <v>257</v>
      </c>
      <c r="H430" s="126">
        <v>27981.89</v>
      </c>
      <c r="I430" s="126">
        <v>29088.32</v>
      </c>
      <c r="J430" s="87">
        <f t="shared" si="78"/>
        <v>3.9540931652579589E-2</v>
      </c>
    </row>
    <row r="431" spans="1:10">
      <c r="A431" s="54" t="str">
        <f t="shared" si="76"/>
        <v>0615122000</v>
      </c>
      <c r="B431" s="54" t="str">
        <f t="shared" si="77"/>
        <v>2</v>
      </c>
      <c r="C431" s="82" t="s">
        <v>370</v>
      </c>
      <c r="D431" s="86">
        <v>54</v>
      </c>
      <c r="E431" s="82" t="s">
        <v>372</v>
      </c>
      <c r="F431" s="82">
        <v>22000</v>
      </c>
      <c r="G431" s="83" t="s">
        <v>373</v>
      </c>
      <c r="H431" s="126">
        <v>2000</v>
      </c>
      <c r="I431" s="126">
        <v>2000</v>
      </c>
      <c r="J431" s="87">
        <f t="shared" si="78"/>
        <v>0</v>
      </c>
    </row>
    <row r="432" spans="1:10">
      <c r="A432" s="54" t="str">
        <f t="shared" si="76"/>
        <v>0615122604</v>
      </c>
      <c r="B432" s="54" t="str">
        <f t="shared" si="77"/>
        <v>2</v>
      </c>
      <c r="C432" s="82" t="s">
        <v>370</v>
      </c>
      <c r="D432" s="86">
        <v>54</v>
      </c>
      <c r="E432" s="82" t="s">
        <v>372</v>
      </c>
      <c r="F432" s="82">
        <v>22604</v>
      </c>
      <c r="G432" s="83" t="s">
        <v>374</v>
      </c>
      <c r="H432" s="126">
        <v>40656</v>
      </c>
      <c r="I432" s="126">
        <v>16940</v>
      </c>
      <c r="J432" s="87">
        <f t="shared" si="78"/>
        <v>-0.58333333333333337</v>
      </c>
    </row>
    <row r="433" spans="1:10">
      <c r="A433" s="54" t="str">
        <f t="shared" si="76"/>
        <v>0615122699</v>
      </c>
      <c r="B433" s="54" t="str">
        <f t="shared" si="77"/>
        <v>2</v>
      </c>
      <c r="C433" s="82" t="s">
        <v>370</v>
      </c>
      <c r="D433" s="86">
        <v>54</v>
      </c>
      <c r="E433" s="82">
        <v>151</v>
      </c>
      <c r="F433" s="82">
        <v>22699</v>
      </c>
      <c r="G433" s="83" t="s">
        <v>375</v>
      </c>
      <c r="H433" s="126">
        <v>8712</v>
      </c>
      <c r="I433" s="126">
        <v>8712</v>
      </c>
      <c r="J433" s="87">
        <f t="shared" si="78"/>
        <v>0</v>
      </c>
    </row>
    <row r="434" spans="1:10">
      <c r="A434" s="54" t="str">
        <f t="shared" si="76"/>
        <v>0615122702</v>
      </c>
      <c r="B434" s="54" t="str">
        <f t="shared" si="77"/>
        <v>2</v>
      </c>
      <c r="C434" s="82" t="s">
        <v>370</v>
      </c>
      <c r="D434" s="86">
        <v>54</v>
      </c>
      <c r="E434" s="82">
        <v>151</v>
      </c>
      <c r="F434" s="82">
        <v>22702</v>
      </c>
      <c r="G434" s="83" t="s">
        <v>376</v>
      </c>
      <c r="H434" s="126">
        <v>0</v>
      </c>
      <c r="I434" s="126">
        <v>0</v>
      </c>
      <c r="J434" s="87">
        <v>0</v>
      </c>
    </row>
    <row r="435" spans="1:10">
      <c r="A435" s="54" t="str">
        <f t="shared" si="76"/>
        <v>0615160000</v>
      </c>
      <c r="B435" s="54" t="str">
        <f t="shared" si="77"/>
        <v>6</v>
      </c>
      <c r="C435" s="82" t="s">
        <v>370</v>
      </c>
      <c r="D435" s="86">
        <v>54</v>
      </c>
      <c r="E435" s="82">
        <v>151</v>
      </c>
      <c r="F435" s="82">
        <v>60000</v>
      </c>
      <c r="G435" s="83" t="s">
        <v>377</v>
      </c>
      <c r="H435" s="126">
        <v>0</v>
      </c>
      <c r="I435" s="126">
        <v>0</v>
      </c>
      <c r="J435" s="87">
        <v>0</v>
      </c>
    </row>
    <row r="436" spans="1:10">
      <c r="A436" s="54" t="str">
        <f t="shared" si="76"/>
        <v>0615122706</v>
      </c>
      <c r="B436" s="54" t="str">
        <f t="shared" si="77"/>
        <v>2</v>
      </c>
      <c r="C436" s="82" t="s">
        <v>370</v>
      </c>
      <c r="D436" s="86">
        <v>54</v>
      </c>
      <c r="E436" s="82" t="s">
        <v>372</v>
      </c>
      <c r="F436" s="82">
        <v>22706</v>
      </c>
      <c r="G436" s="83" t="s">
        <v>378</v>
      </c>
      <c r="H436" s="126">
        <v>18000</v>
      </c>
      <c r="I436" s="126">
        <v>8000</v>
      </c>
      <c r="J436" s="87">
        <f t="shared" si="78"/>
        <v>-0.55555555555555558</v>
      </c>
    </row>
    <row r="437" spans="1:10">
      <c r="A437" s="88"/>
      <c r="B437" s="88"/>
      <c r="D437" s="88" t="s">
        <v>379</v>
      </c>
      <c r="E437" s="89"/>
      <c r="F437" s="89"/>
      <c r="G437" s="90"/>
      <c r="H437" s="121">
        <f>SUM(H425:H436)</f>
        <v>213352.99</v>
      </c>
      <c r="I437" s="121">
        <f>SUM(I425:I436)</f>
        <v>183973.48</v>
      </c>
      <c r="J437" s="87">
        <f t="shared" si="78"/>
        <v>-0.13770376501402667</v>
      </c>
    </row>
    <row r="438" spans="1:10">
      <c r="A438" s="54"/>
      <c r="B438" s="54"/>
      <c r="C438" s="86"/>
      <c r="D438" s="86"/>
      <c r="E438" s="86"/>
      <c r="F438" s="86"/>
      <c r="G438" s="56"/>
      <c r="H438" s="84"/>
      <c r="I438" s="84"/>
      <c r="J438" s="57"/>
    </row>
    <row r="439" spans="1:10">
      <c r="A439" s="54"/>
      <c r="B439" s="54"/>
      <c r="C439" s="86"/>
      <c r="D439" s="86"/>
      <c r="E439" s="86"/>
      <c r="F439" s="86"/>
      <c r="G439" s="56"/>
      <c r="H439" s="84"/>
      <c r="I439" s="84"/>
      <c r="J439" s="57"/>
    </row>
    <row r="440" spans="1:10" ht="15" thickBot="1">
      <c r="A440" s="76"/>
      <c r="B440" s="76"/>
      <c r="D440" s="76" t="s">
        <v>577</v>
      </c>
      <c r="E440" s="77"/>
      <c r="F440" s="69"/>
      <c r="G440" s="69"/>
      <c r="H440" s="70">
        <f>+H318+H131+H16+H43+H372+H218+H262+H327+H208+H29++H241+H302+H197+H183+H285+H355+H437+H116+H420+H160+H96+H310</f>
        <v>13093206.695</v>
      </c>
      <c r="I440" s="70">
        <f>+I318+I131+I16+I43+I372+I218+I262+I327+I208+I29++I241+I302+I197+I183+I285+I355+I437+I116+I420+I160+I96+I310</f>
        <v>12667879.1206</v>
      </c>
      <c r="J440" s="134">
        <f t="shared" ref="J440" si="79">+(I440-H440)/H440</f>
        <v>-3.2484599403935423E-2</v>
      </c>
    </row>
    <row r="441" spans="1:10">
      <c r="H441" s="132"/>
      <c r="I441" s="132"/>
    </row>
    <row r="442" spans="1:10">
      <c r="H442" s="125"/>
      <c r="I442" s="132"/>
    </row>
    <row r="443" spans="1:10">
      <c r="I443" s="164"/>
    </row>
    <row r="444" spans="1:10">
      <c r="H444" s="132"/>
      <c r="I444" s="132"/>
      <c r="J444" s="161"/>
    </row>
    <row r="450" spans="9:9">
      <c r="I450" s="160"/>
    </row>
  </sheetData>
  <autoFilter ref="A2:K442">
    <filterColumn colId="6" showButton="0"/>
  </autoFilter>
  <mergeCells count="2">
    <mergeCell ref="G3:H3"/>
    <mergeCell ref="G2:H2"/>
  </mergeCells>
  <pageMargins left="0.70866141732283472" right="0.70866141732283472" top="0.74803149606299213" bottom="0.74803149606299213" header="0.31496062992125984" footer="0.31496062992125984"/>
  <pageSetup paperSize="9" scale="69" fitToHeight="8" orientation="portrait" r:id="rId1"/>
  <rowBreaks count="2" manualBreakCount="2">
    <brk id="291" min="2" max="9" man="1"/>
    <brk id="364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Resum</vt:lpstr>
      <vt:lpstr>Ingressos AJT</vt:lpstr>
      <vt:lpstr>Despeses AJT</vt:lpstr>
      <vt:lpstr>'Despeses AJT'!Área_de_impresión</vt:lpstr>
      <vt:lpstr>'Ingressos AJT'!Área_de_impresión</vt:lpstr>
      <vt:lpstr>Resum!Área_de_impresión</vt:lpstr>
      <vt:lpstr>'Despeses AJT'!Excel_BuiltIn__FilterDatabase</vt:lpstr>
      <vt:lpstr>'Despeses AJT'!Print_Area_0</vt:lpstr>
      <vt:lpstr>'Ingressos AJT'!Print_Area_0</vt:lpstr>
      <vt:lpstr>'Despeses AJT'!Print_Area_0_0</vt:lpstr>
      <vt:lpstr>'Ingressos AJT'!Print_Area_0_0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Comunicacio</cp:lastModifiedBy>
  <cp:revision>2</cp:revision>
  <cp:lastPrinted>2019-10-11T12:35:18Z</cp:lastPrinted>
  <dcterms:created xsi:type="dcterms:W3CDTF">2016-11-22T17:30:06Z</dcterms:created>
  <dcterms:modified xsi:type="dcterms:W3CDTF">2019-10-24T07:18:34Z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